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135" windowHeight="5220" activeTab="0"/>
  </bookViews>
  <sheets>
    <sheet name="Index" sheetId="1" r:id="rId1"/>
    <sheet name="Overview" sheetId="2" r:id="rId2"/>
    <sheet name="Table 1" sheetId="3" r:id="rId3"/>
    <sheet name="Table 2" sheetId="4" r:id="rId4"/>
    <sheet name="Table 3" sheetId="5" r:id="rId5"/>
    <sheet name="Table 4" sheetId="6" r:id="rId6"/>
    <sheet name="Table 5" sheetId="7" r:id="rId7"/>
    <sheet name="Table 6" sheetId="8" r:id="rId8"/>
    <sheet name="Table 7" sheetId="9" r:id="rId9"/>
    <sheet name="Table 8" sheetId="10" r:id="rId10"/>
    <sheet name="Table 9" sheetId="11" r:id="rId11"/>
    <sheet name="Table 10" sheetId="12" r:id="rId12"/>
    <sheet name="Table 11" sheetId="13" r:id="rId13"/>
    <sheet name="Table 12" sheetId="14" r:id="rId14"/>
    <sheet name="Table 13" sheetId="15" r:id="rId15"/>
    <sheet name="Table 14" sheetId="16" r:id="rId16"/>
    <sheet name="Table 15" sheetId="17" r:id="rId17"/>
    <sheet name="Table 16" sheetId="18" r:id="rId18"/>
    <sheet name="Table 17" sheetId="19" r:id="rId19"/>
    <sheet name="Table 18" sheetId="20" r:id="rId20"/>
    <sheet name="Table 19" sheetId="21" r:id="rId21"/>
    <sheet name="Table 20" sheetId="22" r:id="rId22"/>
    <sheet name="Table 21" sheetId="23" r:id="rId23"/>
  </sheets>
  <definedNames>
    <definedName name="_xlnm.Print_Area" localSheetId="2">'Table 1'!$A$1:$E$42</definedName>
    <definedName name="_xlnm.Print_Area" localSheetId="11">'Table 10'!$A$1:$E$35</definedName>
    <definedName name="_xlnm.Print_Area" localSheetId="12">'Table 11'!$A$1:$F$25</definedName>
    <definedName name="_xlnm.Print_Area" localSheetId="13">'Table 12'!$A$1:$M$25</definedName>
    <definedName name="_xlnm.Print_Area" localSheetId="14">'Table 13'!$A$1:$J$25</definedName>
    <definedName name="_xlnm.Print_Area" localSheetId="15">'Table 14'!$A$1:$J$25</definedName>
    <definedName name="_xlnm.Print_Area" localSheetId="16">'Table 15'!$A$1:$D$64</definedName>
    <definedName name="_xlnm.Print_Area" localSheetId="17">'Table 16'!$A$1:$D$64</definedName>
    <definedName name="_xlnm.Print_Area" localSheetId="18">'Table 17'!$A$1:$D$62</definedName>
    <definedName name="_xlnm.Print_Area" localSheetId="19">'Table 18'!$A$1:$D$63</definedName>
    <definedName name="_xlnm.Print_Area" localSheetId="20">'Table 19'!$A$1:$D$61</definedName>
    <definedName name="_xlnm.Print_Area" localSheetId="3">'Table 2'!$A$1:$I$25</definedName>
    <definedName name="_xlnm.Print_Area" localSheetId="21">'Table 20'!$A$1:$C$33</definedName>
    <definedName name="_xlnm.Print_Area" localSheetId="22">'Table 21'!$A$1:$F$28</definedName>
    <definedName name="_xlnm.Print_Area" localSheetId="4">'Table 3'!$A$1:$M$34</definedName>
    <definedName name="_xlnm.Print_Area" localSheetId="5">'Table 4'!$A$1:$F$25</definedName>
    <definedName name="_xlnm.Print_Area" localSheetId="6">'Table 5'!$A$1:$F$25</definedName>
    <definedName name="_xlnm.Print_Area" localSheetId="7">'Table 6'!$A$1:$F$25</definedName>
    <definedName name="_xlnm.Print_Area" localSheetId="8">'Table 7'!$A$1:$E$39</definedName>
    <definedName name="_xlnm.Print_Area" localSheetId="9">'Table 8'!$A$1:$R$17</definedName>
    <definedName name="_xlnm.Print_Area" localSheetId="10">'Table 9'!$A$1:$E$17</definedName>
  </definedNames>
  <calcPr fullCalcOnLoad="1" iterate="1" iterateCount="1" iterateDelta="0.001"/>
</workbook>
</file>

<file path=xl/sharedStrings.xml><?xml version="1.0" encoding="utf-8"?>
<sst xmlns="http://schemas.openxmlformats.org/spreadsheetml/2006/main" count="1046" uniqueCount="437">
  <si>
    <t>Table 2.1</t>
  </si>
  <si>
    <t>Michigan and United States Residents, 1970-1994</t>
  </si>
  <si>
    <t xml:space="preserve">  1,921,031</t>
  </si>
  <si>
    <t xml:space="preserve">  9.5</t>
  </si>
  <si>
    <t>1970</t>
  </si>
  <si>
    <t xml:space="preserve">  1,927,542</t>
  </si>
  <si>
    <t xml:space="preserve">  9.3</t>
  </si>
  <si>
    <t>1971</t>
  </si>
  <si>
    <t xml:space="preserve">  1,963,944</t>
  </si>
  <si>
    <t xml:space="preserve">  9.4</t>
  </si>
  <si>
    <t>1972</t>
  </si>
  <si>
    <t xml:space="preserve">  1,973,003</t>
  </si>
  <si>
    <t>1973</t>
  </si>
  <si>
    <t xml:space="preserve">  1,934,388</t>
  </si>
  <si>
    <t xml:space="preserve">  9.1</t>
  </si>
  <si>
    <t>1974</t>
  </si>
  <si>
    <t xml:space="preserve">  1,892,879</t>
  </si>
  <si>
    <t xml:space="preserve">  8.8</t>
  </si>
  <si>
    <t>1975</t>
  </si>
  <si>
    <t xml:space="preserve">  1,909,440</t>
  </si>
  <si>
    <t>1976</t>
  </si>
  <si>
    <t xml:space="preserve">  1,899,597</t>
  </si>
  <si>
    <t xml:space="preserve">  8.6</t>
  </si>
  <si>
    <t>1977</t>
  </si>
  <si>
    <t xml:space="preserve">  1,927,788</t>
  </si>
  <si>
    <t xml:space="preserve">  8.7</t>
  </si>
  <si>
    <t>1978</t>
  </si>
  <si>
    <t xml:space="preserve">  1,913,841</t>
  </si>
  <si>
    <t xml:space="preserve">  8.5</t>
  </si>
  <si>
    <t>1979</t>
  </si>
  <si>
    <t xml:space="preserve">  1,989,841</t>
  </si>
  <si>
    <t>1980</t>
  </si>
  <si>
    <t xml:space="preserve">  1,977,981</t>
  </si>
  <si>
    <t>1981</t>
  </si>
  <si>
    <t xml:space="preserve">  1,974,797</t>
  </si>
  <si>
    <t>1982</t>
  </si>
  <si>
    <t xml:space="preserve">  2,019,201</t>
  </si>
  <si>
    <t>1983</t>
  </si>
  <si>
    <t xml:space="preserve">  2,039,369</t>
  </si>
  <si>
    <t>1984</t>
  </si>
  <si>
    <t xml:space="preserve">  2,086,440</t>
  </si>
  <si>
    <t>1985</t>
  </si>
  <si>
    <t xml:space="preserve">  2,105,361</t>
  </si>
  <si>
    <t>1986</t>
  </si>
  <si>
    <t xml:space="preserve">  2,123,323</t>
  </si>
  <si>
    <t>1987</t>
  </si>
  <si>
    <t xml:space="preserve">  2,167,999</t>
  </si>
  <si>
    <t>1988</t>
  </si>
  <si>
    <t xml:space="preserve">  2,150,466</t>
  </si>
  <si>
    <t>1989</t>
  </si>
  <si>
    <t xml:space="preserve">  2,148,463</t>
  </si>
  <si>
    <t>1990</t>
  </si>
  <si>
    <t xml:space="preserve">  2,169,518</t>
  </si>
  <si>
    <t>1991</t>
  </si>
  <si>
    <t xml:space="preserve">  2,175,613</t>
  </si>
  <si>
    <t>1992</t>
  </si>
  <si>
    <t>1993</t>
  </si>
  <si>
    <t>Source:  Office of the State Registrar and Division of Health Statistics, MDPH</t>
  </si>
  <si>
    <t>Table 2.2</t>
  </si>
  <si>
    <t>Michigan Residents, Selected Years, 1980-1994</t>
  </si>
  <si>
    <t>WHITE</t>
  </si>
  <si>
    <t>BLACK</t>
  </si>
  <si>
    <t>N.A.</t>
  </si>
  <si>
    <t>Table 2.3</t>
  </si>
  <si>
    <t>Michigan Residents, 1994</t>
  </si>
  <si>
    <t>MALE</t>
  </si>
  <si>
    <t>FEMALE</t>
  </si>
  <si>
    <t>AMER. INDIAN</t>
  </si>
  <si>
    <t>ASIAN &amp; P.I.</t>
  </si>
  <si>
    <t xml:space="preserve">  Under 1</t>
  </si>
  <si>
    <t>&lt; 1</t>
  </si>
  <si>
    <t xml:space="preserve">  01-04</t>
  </si>
  <si>
    <t>01-14</t>
  </si>
  <si>
    <t xml:space="preserve">  05-09</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</si>
  <si>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</si>
  <si>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</si>
  <si>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</si>
  <si>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</si>
  <si>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</si>
  <si>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</si>
  <si>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</si>
  <si>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</si>
  <si>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</si>
  <si>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</si>
  <si>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</si>
  <si>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</si>
  <si>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</si>
  <si>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</si>
  <si>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</si>
  <si>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</si>
  <si>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Unknown</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</si>
  <si>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</si>
  <si>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</si>
  <si>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</si>
  <si>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</si>
  <si>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</si>
  <si>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</si>
  <si>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</si>
  <si>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</si>
  <si>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</si>
  <si>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</si>
  <si>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Not Stated</t>
  </si>
  <si>
    <t xml:space="preserve"> All Ages</t>
  </si>
  <si>
    <t>Table 2.4</t>
  </si>
  <si>
    <t>Crude Rate</t>
  </si>
  <si>
    <t>death rates by age, race and sex, 1992</t>
  </si>
  <si>
    <t>total</t>
  </si>
  <si>
    <t>male</t>
  </si>
  <si>
    <t>female</t>
  </si>
  <si>
    <t>white</t>
  </si>
  <si>
    <t>wm</t>
  </si>
  <si>
    <t>Crude-Rate</t>
  </si>
  <si>
    <t>Under 1</t>
  </si>
  <si>
    <t>age-adjusted</t>
  </si>
  <si>
    <t>Table 2.5</t>
  </si>
  <si>
    <t>Michigan Male Residents, 1994</t>
  </si>
  <si>
    <t>Table 2.6</t>
  </si>
  <si>
    <t>Michigan Female Residents, 1994</t>
  </si>
  <si>
    <t>Table 2.7</t>
  </si>
  <si>
    <t>Selected Years, 1901 - 1994</t>
  </si>
  <si>
    <t>1901</t>
  </si>
  <si>
    <t>1910</t>
  </si>
  <si>
    <t>1920</t>
  </si>
  <si>
    <t>1930</t>
  </si>
  <si>
    <t>1940</t>
  </si>
  <si>
    <t>1950</t>
  </si>
  <si>
    <t>1960</t>
  </si>
  <si>
    <t>Table 2.8</t>
  </si>
  <si>
    <t>Life Expectancy at Birth by Sex and Race</t>
  </si>
  <si>
    <t>Population</t>
  </si>
  <si>
    <t>Year</t>
  </si>
  <si>
    <t xml:space="preserve"> Subgroup</t>
  </si>
  <si>
    <t>White</t>
  </si>
  <si>
    <t xml:space="preserve">  Male</t>
  </si>
  <si>
    <t xml:space="preserve">  Female</t>
  </si>
  <si>
    <t>Black</t>
  </si>
  <si>
    <t>Table 2.9</t>
  </si>
  <si>
    <t>Deaths by Sex and Marital Status,</t>
  </si>
  <si>
    <t>Males</t>
  </si>
  <si>
    <t>Females</t>
  </si>
  <si>
    <t>Number</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</si>
  <si>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</si>
  <si>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</si>
  <si>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</si>
  <si>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</si>
  <si>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</si>
  <si>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</si>
  <si>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</si>
  <si>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</si>
  <si>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</si>
  <si>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</si>
  <si>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</si>
  <si>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</si>
  <si>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Residents by Place of Residence, 1994</t>
  </si>
  <si>
    <t xml:space="preserve"> Total</t>
  </si>
  <si>
    <t>All Other States</t>
  </si>
  <si>
    <t>Canada</t>
  </si>
  <si>
    <t>All Other Areas</t>
  </si>
  <si>
    <t>Table 2.11</t>
  </si>
  <si>
    <t xml:space="preserve"> 1</t>
  </si>
  <si>
    <t xml:space="preserve">  Diseases of the Heart</t>
  </si>
  <si>
    <t xml:space="preserve"> 2</t>
  </si>
  <si>
    <t xml:space="preserve">  Malignant Neoplasms</t>
  </si>
  <si>
    <t xml:space="preserve"> 3</t>
  </si>
  <si>
    <t xml:space="preserve">  Cerebrovascular Diseases</t>
  </si>
  <si>
    <t xml:space="preserve"> 4</t>
  </si>
  <si>
    <t xml:space="preserve">  Chronic Obstructive Pulmonary</t>
  </si>
  <si>
    <t xml:space="preserve">    Diseases and Allied Conditions</t>
  </si>
  <si>
    <t xml:space="preserve">  Accidents and Adverse Effects</t>
  </si>
  <si>
    <t xml:space="preserve">  Pneumonia and Influenza</t>
  </si>
  <si>
    <t xml:space="preserve">  Diabetes Mellitus</t>
  </si>
  <si>
    <t xml:space="preserve">  Chronic Liver Disease and Cirrhosis</t>
  </si>
  <si>
    <t xml:space="preserve">  Homicide</t>
  </si>
  <si>
    <t xml:space="preserve">  Suicide</t>
  </si>
  <si>
    <t xml:space="preserve">  Sub Total</t>
  </si>
  <si>
    <t xml:space="preserve">  All Other Causes</t>
  </si>
  <si>
    <t xml:space="preserve">  Total</t>
  </si>
  <si>
    <t>Table 2.12</t>
  </si>
  <si>
    <t>Diseases of the Heart</t>
  </si>
  <si>
    <t>Malignant Neoplasms</t>
  </si>
  <si>
    <t>Cerebrovascular Diseases</t>
  </si>
  <si>
    <t>Chronic Obstructive Pulmonary Diseases and Allied Conditions</t>
  </si>
  <si>
    <t>Accidents and Adverse Effects</t>
  </si>
  <si>
    <t>Pneumonia/Influenza</t>
  </si>
  <si>
    <t>Diabetes Mellitus</t>
  </si>
  <si>
    <t>Chronic Liver Disease and Cirrhosis</t>
  </si>
  <si>
    <t>Homicide</t>
  </si>
  <si>
    <t>Suicide</t>
  </si>
  <si>
    <t>Table 2.13</t>
  </si>
  <si>
    <t>Table 2.14</t>
  </si>
  <si>
    <t>Table 2.15</t>
  </si>
  <si>
    <t>Leading Causes of Death and Cause-Specific Rates by Age</t>
  </si>
  <si>
    <t xml:space="preserve">    1.Diseases of the Heart</t>
  </si>
  <si>
    <t xml:space="preserve">    2.Malignant Neoplasms</t>
  </si>
  <si>
    <t xml:space="preserve">    3.Cerebrovascular Disease</t>
  </si>
  <si>
    <t xml:space="preserve">    4.Chronic Obstructive Pulmonary Diseases and Allied Conditions</t>
  </si>
  <si>
    <t xml:space="preserve">    5.Accidents</t>
  </si>
  <si>
    <t xml:space="preserve">      All Causes</t>
  </si>
  <si>
    <t xml:space="preserve">    1.Certain Conditions Originating in the Perinatal Period</t>
  </si>
  <si>
    <t xml:space="preserve">    2.Congenital Anomalies</t>
  </si>
  <si>
    <t>Under 1 Year</t>
  </si>
  <si>
    <t xml:space="preserve">    3.Sudden Infant Death Syndrome</t>
  </si>
  <si>
    <t xml:space="preserve">    4.Accidents</t>
  </si>
  <si>
    <t xml:space="preserve">    5.Diseases of the Heart</t>
  </si>
  <si>
    <t xml:space="preserve">    1.Accidents</t>
  </si>
  <si>
    <t>1-4 Years</t>
  </si>
  <si>
    <t xml:space="preserve">    3.Malignant Neoplasms</t>
  </si>
  <si>
    <t xml:space="preserve">    4.Homicide</t>
  </si>
  <si>
    <t>5-6.Diseases of the Heart-Certain Conditions Originating in the Perinatal Period</t>
  </si>
  <si>
    <t>5-14 Years</t>
  </si>
  <si>
    <t xml:space="preserve">    3.Homicide</t>
  </si>
  <si>
    <t xml:space="preserve">    4.Suicide</t>
  </si>
  <si>
    <t xml:space="preserve">    5.Congenital Anomalies</t>
  </si>
  <si>
    <t xml:space="preserve">    2.Homicide</t>
  </si>
  <si>
    <t>15-24 Years</t>
  </si>
  <si>
    <t xml:space="preserve">    3.Suicide</t>
  </si>
  <si>
    <t xml:space="preserve">    4.Malignant Neoplasms</t>
  </si>
  <si>
    <t>25-34 Years</t>
  </si>
  <si>
    <t xml:space="preserve">    3.AIDS</t>
  </si>
  <si>
    <t xml:space="preserve">    5.Malignant Neoplasms</t>
  </si>
  <si>
    <t xml:space="preserve">    1.Malignant Neoplasms</t>
  </si>
  <si>
    <t xml:space="preserve">    2.Diseases of the Heart</t>
  </si>
  <si>
    <t>35-49 Years</t>
  </si>
  <si>
    <t xml:space="preserve">    3.Accidents</t>
  </si>
  <si>
    <t xml:space="preserve">    4.AIDS</t>
  </si>
  <si>
    <t xml:space="preserve">    5.Chronic Liver Disease &amp; Cirrhosis</t>
  </si>
  <si>
    <t>50-64 Years</t>
  </si>
  <si>
    <t xml:space="preserve">    5.Diabetes Mellitus</t>
  </si>
  <si>
    <t>65 and Over</t>
  </si>
  <si>
    <t xml:space="preserve">    5.Pneumonia and Influenza</t>
  </si>
  <si>
    <t>Table 2.16</t>
  </si>
  <si>
    <t>Michigan Resident White Males, 1994</t>
  </si>
  <si>
    <t xml:space="preserve">  5-6.Cerebrovascular Disease-Benign Neoplasms</t>
  </si>
  <si>
    <t xml:space="preserve">    2.Suicide</t>
  </si>
  <si>
    <t xml:space="preserve">    5.AIDS</t>
  </si>
  <si>
    <t>Table 2.17</t>
  </si>
  <si>
    <t>Michigan Resident Black Males, 1994</t>
  </si>
  <si>
    <t xml:space="preserve">    4.Cerebrovascular Diseases</t>
  </si>
  <si>
    <t xml:space="preserve">    2.Sudden Infant Death Syndrome</t>
  </si>
  <si>
    <t xml:space="preserve">    3.Congenital Anomalies</t>
  </si>
  <si>
    <t xml:space="preserve">  4-6.Malignant Neoplasms-Anemia-Pneumonia &amp; Influenza</t>
  </si>
  <si>
    <t>3-4.Suicide-Malignant Neoplasms</t>
  </si>
  <si>
    <t xml:space="preserve">    1.Homicide</t>
  </si>
  <si>
    <t xml:space="preserve">    2.Accidents</t>
  </si>
  <si>
    <t xml:space="preserve">    4.Diseases of the Heart</t>
  </si>
  <si>
    <t xml:space="preserve">    2.AIDS</t>
  </si>
  <si>
    <t xml:space="preserve">    5.Chronic Liver Disease and Cirrhosis</t>
  </si>
  <si>
    <t xml:space="preserve">    3.Cerebrovascular Diseases</t>
  </si>
  <si>
    <t xml:space="preserve">    4.Chronic Liver Disease and Cirrhosis</t>
  </si>
  <si>
    <t xml:space="preserve">    4.Pneumonia and Influenza</t>
  </si>
  <si>
    <t xml:space="preserve">    5.Chronic Obstructive Pulmonary Diseases and Allied Conditions</t>
  </si>
  <si>
    <t>Table 2.18</t>
  </si>
  <si>
    <t>Michigan Resident White Females, 1994</t>
  </si>
  <si>
    <t xml:space="preserve">    5.Homicide</t>
  </si>
  <si>
    <t>5-11.Intestinal-Septicaemia-Cerebrovascular Diseases-Pneumonia &amp; Influenza-Chronic Obstructive Pulmonary Diseases &amp; Allied Conditions-Chronic Liver Disease &amp; Cirrhosis- Certain Conditions Originating in the Perinatal Period</t>
  </si>
  <si>
    <t xml:space="preserve"> 4-7.Pneumonia and Influenza-Hernia-Suicide-Homicide</t>
  </si>
  <si>
    <t xml:space="preserve">    5.Suicide</t>
  </si>
  <si>
    <t xml:space="preserve">    3.Chronic Obstructive Pulmonary Diseases and Allied Conditions</t>
  </si>
  <si>
    <t xml:space="preserve">    4.Cerebrovascular Disease</t>
  </si>
  <si>
    <t>Table 2.19</t>
  </si>
  <si>
    <t>Michigan Resident Black Females, 1994</t>
  </si>
  <si>
    <t xml:space="preserve">    4.Diabetes Mellitus</t>
  </si>
  <si>
    <t xml:space="preserve"> 2-3.Sudden Infant Death Syndrome-Congenital Anomalies</t>
  </si>
  <si>
    <t xml:space="preserve"> 5-6.Pneumonia and Influenza-Diseases of the Heart</t>
  </si>
  <si>
    <t>3-4.Certain Conditions Originating in the Perinatal Period-Diseases of the Heart</t>
  </si>
  <si>
    <t xml:space="preserve">  5-9.Malignant Neoplasms-Anemia-Homicide-Bronchitis-AIDS</t>
  </si>
  <si>
    <t xml:space="preserve"> 4-7.Diseases of the Heart-Pneumonia and Influenza-Hernia-Suicide</t>
  </si>
  <si>
    <t>Table 2.20</t>
  </si>
  <si>
    <t>Deaths from Selected Infectious and</t>
  </si>
  <si>
    <t>Parasitic Diseases,</t>
  </si>
  <si>
    <t>042-044</t>
  </si>
  <si>
    <t>AIDS</t>
  </si>
  <si>
    <t>038</t>
  </si>
  <si>
    <t>Septicemia</t>
  </si>
  <si>
    <t>070</t>
  </si>
  <si>
    <t>Viral Hepatitis</t>
  </si>
  <si>
    <t>110-118</t>
  </si>
  <si>
    <t>Mycoses</t>
  </si>
  <si>
    <t>010-018</t>
  </si>
  <si>
    <t>Tuberculosis</t>
  </si>
  <si>
    <t>135</t>
  </si>
  <si>
    <t>Sarcoidosis</t>
  </si>
  <si>
    <t>052</t>
  </si>
  <si>
    <t>Chickenpox</t>
  </si>
  <si>
    <t>046</t>
  </si>
  <si>
    <t>Slow Virus Infection of Central Nervous System</t>
  </si>
  <si>
    <t>054</t>
  </si>
  <si>
    <t>Herpes Simplex</t>
  </si>
  <si>
    <t>040.0</t>
  </si>
  <si>
    <t>Gas Gangrene</t>
  </si>
  <si>
    <t>137</t>
  </si>
  <si>
    <t>Late Effects of Tuberculosis</t>
  </si>
  <si>
    <t>136.3</t>
  </si>
  <si>
    <t>Pneumocystosis</t>
  </si>
  <si>
    <t>053</t>
  </si>
  <si>
    <t>Herpes Zoster</t>
  </si>
  <si>
    <t>036</t>
  </si>
  <si>
    <t>Meningococcal Infection</t>
  </si>
  <si>
    <t>Residual</t>
  </si>
  <si>
    <t>All Other Infectious and</t>
  </si>
  <si>
    <t>000-139</t>
  </si>
  <si>
    <t xml:space="preserve">  Parasitic Diseases</t>
  </si>
  <si>
    <t>Table 2.21</t>
  </si>
  <si>
    <t>Years of Potential Life Lost Below Age 65</t>
  </si>
  <si>
    <t>Due to the Ten Leading Causes of Death and Selected Other Causes</t>
  </si>
  <si>
    <t>Rank</t>
  </si>
  <si>
    <t>Cause of Death</t>
  </si>
  <si>
    <t>Years of Potential Life Lost</t>
  </si>
  <si>
    <t>Male</t>
  </si>
  <si>
    <t>Female</t>
  </si>
  <si>
    <t>1</t>
  </si>
  <si>
    <t>2</t>
  </si>
  <si>
    <t>3</t>
  </si>
  <si>
    <t>Homicide/Suicide</t>
  </si>
  <si>
    <t>4</t>
  </si>
  <si>
    <t>5</t>
  </si>
  <si>
    <t>HTLV-III/LAV Infection (AIDS)</t>
  </si>
  <si>
    <t>Congenital Anomalies</t>
  </si>
  <si>
    <t>8</t>
  </si>
  <si>
    <t>Sudden Infant Death Syndrome</t>
  </si>
  <si>
    <t>9</t>
  </si>
  <si>
    <t>10</t>
  </si>
  <si>
    <t>12</t>
  </si>
  <si>
    <t>Pneumonia and Influenza</t>
  </si>
  <si>
    <t>Atherosclerosis</t>
  </si>
  <si>
    <t>All Other</t>
  </si>
  <si>
    <r>
      <t>Michigan and United States</t>
    </r>
    <r>
      <rPr>
        <vertAlign val="superscript"/>
        <sz val="10"/>
        <rFont val="Arial"/>
        <family val="2"/>
      </rPr>
      <t>2</t>
    </r>
    <r>
      <rPr>
        <sz val="10"/>
        <rFont val="Arial"/>
        <family val="2"/>
      </rPr>
      <t xml:space="preserve"> Residents, 1994</t>
    </r>
  </si>
  <si>
    <r>
      <t>TOTAL</t>
    </r>
    <r>
      <rPr>
        <vertAlign val="superscript"/>
        <sz val="10"/>
        <rFont val="Arial"/>
        <family val="2"/>
      </rPr>
      <t>2</t>
    </r>
  </si>
  <si>
    <r>
      <t>Number of Deaths by Age, Race, and Sex</t>
    </r>
    <r>
      <rPr>
        <b/>
        <vertAlign val="superscript"/>
        <sz val="10"/>
        <rFont val="Arial"/>
        <family val="2"/>
      </rPr>
      <t>1</t>
    </r>
  </si>
  <si>
    <t xml:space="preserve">   Non-Residents Occurring in Michigan</t>
  </si>
  <si>
    <t xml:space="preserve">     Residents Occurring Outside Michigan</t>
  </si>
  <si>
    <t>Geographic Area</t>
  </si>
  <si>
    <t>Resident Deaths</t>
  </si>
  <si>
    <t>Crude Death Rate</t>
  </si>
  <si>
    <t>Infant Deaths</t>
  </si>
  <si>
    <t>Infant Death Rate</t>
  </si>
  <si>
    <t>Neonatal Deaths</t>
  </si>
  <si>
    <t>Neonatal Death Rate</t>
  </si>
  <si>
    <t>Perinatal Deaths</t>
  </si>
  <si>
    <t>Perinatal Death Rate</t>
  </si>
  <si>
    <t>Maternal Deaths</t>
  </si>
  <si>
    <t>Maternal Death Rate</t>
  </si>
  <si>
    <t>Deaths from Heart Disease per Day</t>
  </si>
  <si>
    <t>Deaths from Cancer per Day</t>
  </si>
  <si>
    <t>Deaths from Stroke per Day</t>
  </si>
  <si>
    <t>Deaths from Accidents per Day</t>
  </si>
  <si>
    <t>Median Age at Death</t>
  </si>
  <si>
    <t>Median Age at Death for Males</t>
  </si>
  <si>
    <t>Median Age at Death for Females</t>
  </si>
  <si>
    <t>An Overveiw, 1994</t>
  </si>
  <si>
    <t>Source: Office of the State Registrar and Division of Health Statistics, MDPH</t>
  </si>
  <si>
    <t>United States</t>
  </si>
  <si>
    <t>Michigan</t>
  </si>
  <si>
    <t>Rate</t>
  </si>
  <si>
    <t>Note:  1992 Estimated population is used to calculate 1993 &amp; 1994 rates. United States data are provisional for 1993 &amp; 1994.</t>
  </si>
  <si>
    <t>Number of Deaths and Crude Death Rates</t>
  </si>
  <si>
    <t>American Indian</t>
  </si>
  <si>
    <t>Asian &amp; P.I.</t>
  </si>
  <si>
    <t>Other</t>
  </si>
  <si>
    <t>Arab</t>
  </si>
  <si>
    <t xml:space="preserve"> Hispanic</t>
  </si>
  <si>
    <t>Ancestry</t>
  </si>
  <si>
    <t>Race</t>
  </si>
  <si>
    <r>
      <t>Number of Deaths by Race</t>
    </r>
    <r>
      <rPr>
        <b/>
        <vertAlign val="superscript"/>
        <sz val="10"/>
        <rFont val="Arial"/>
        <family val="2"/>
      </rPr>
      <t xml:space="preserve"> </t>
    </r>
    <r>
      <rPr>
        <b/>
        <sz val="10"/>
        <rFont val="Arial"/>
        <family val="2"/>
      </rPr>
      <t>and Ancestry</t>
    </r>
  </si>
  <si>
    <t>Note:  Deaths with race unknown are in the "Total" column only.</t>
  </si>
  <si>
    <t>Age in Years</t>
  </si>
  <si>
    <t>All Races</t>
  </si>
  <si>
    <t>Note:  Deaths with race and/or sex not stated are included only in the total column.</t>
  </si>
  <si>
    <r>
      <t>Death Rates</t>
    </r>
    <r>
      <rPr>
        <b/>
        <sz val="10"/>
        <rFont val="Arial"/>
        <family val="2"/>
      </rPr>
      <t xml:space="preserve"> and Age-Adjusted Death Rates</t>
    </r>
    <r>
      <rPr>
        <b/>
        <sz val="10"/>
        <rFont val="Arial"/>
        <family val="2"/>
      </rPr>
      <t xml:space="preserve"> by Age and  Race</t>
    </r>
  </si>
  <si>
    <t>Age-Adjusted Rate</t>
  </si>
  <si>
    <t>Note: 1992 estimated population is used to calculate 1993 rates. 1993 live births are used to calculate rates for less than on year of age. Deaths with race or sex not stated were randomly allocated prior to computation of age-specific death rates. Deaths with age not stated were included in the category 85 and over. Deaths to all other races are included only in the total column. Based on age-specific death rates per 100,000 population in specified group. Computed by the direct method, using as the standard population the age distribution of the total population of the United States as enumerated in 1940. (*) Rate is considered statistically unreliable.</t>
  </si>
  <si>
    <r>
      <t>Life Expectancy</t>
    </r>
    <r>
      <rPr>
        <b/>
        <sz val="10"/>
        <rFont val="Arial"/>
        <family val="2"/>
      </rPr>
      <t xml:space="preserve"> at Birth by Sex</t>
    </r>
  </si>
  <si>
    <t>Michigan and United States Residents</t>
  </si>
  <si>
    <t>Note: 1992 estimated population is used to calculate 1993 - 1994 Michigan data. Michigan data for years 1920, 1930 and 1940 are for white persons only.</t>
  </si>
  <si>
    <t>Note:  1992 estimated population is used to calculate 1993-1994 Michigan rates. Data for 1950 and 1960 are for persons other than white.</t>
  </si>
  <si>
    <t>Michigan Residents, Selected Years, 1950 - 1994</t>
  </si>
  <si>
    <t>Note: Divorced includes legally separated.</t>
  </si>
  <si>
    <t>Marital Status</t>
  </si>
  <si>
    <t xml:space="preserve"> Florida</t>
  </si>
  <si>
    <t xml:space="preserve"> Ohio</t>
  </si>
  <si>
    <t xml:space="preserve"> Wisconsin</t>
  </si>
  <si>
    <t xml:space="preserve"> Indiana</t>
  </si>
  <si>
    <t xml:space="preserve"> Arizona</t>
  </si>
  <si>
    <t xml:space="preserve"> Illinois</t>
  </si>
  <si>
    <t xml:space="preserve"> California</t>
  </si>
  <si>
    <t xml:space="preserve"> Texas</t>
  </si>
  <si>
    <t xml:space="preserve"> Tennessee</t>
  </si>
  <si>
    <t xml:space="preserve"> Kentucky</t>
  </si>
  <si>
    <t xml:space="preserve"> Colorado</t>
  </si>
  <si>
    <t xml:space="preserve"> Missouri</t>
  </si>
  <si>
    <t xml:space="preserve"> Pennsylvania</t>
  </si>
  <si>
    <t xml:space="preserve"> Alabama</t>
  </si>
  <si>
    <t xml:space="preserve"> Virginia</t>
  </si>
  <si>
    <t xml:space="preserve">--- </t>
  </si>
  <si>
    <t xml:space="preserve">  Number of Deaths</t>
  </si>
  <si>
    <t>Leading Causes of Death and Cause-Specific Rates</t>
  </si>
  <si>
    <t>Note:  1992 estimated population is used to calculate 1994 rates. United States data are estimates based on a 10 percent sample of deaths.</t>
  </si>
  <si>
    <t>Number of Deaths by Ten Leading Causes by Race and Sex</t>
  </si>
  <si>
    <t>Note:  Deaths with race/sex not stated are included only in the "Total" column.</t>
  </si>
  <si>
    <r>
      <t>Leading Causes of Death and Crude Death Rates</t>
    </r>
    <r>
      <rPr>
        <b/>
        <sz val="10"/>
        <rFont val="Arial"/>
        <family val="2"/>
      </rPr>
      <t xml:space="preserve"> by Race and Sex</t>
    </r>
  </si>
  <si>
    <r>
      <t>Note:</t>
    </r>
    <r>
      <rPr>
        <vertAlign val="superscript"/>
        <sz val="10"/>
        <rFont val="Arial"/>
        <family val="2"/>
      </rPr>
      <t xml:space="preserve">  </t>
    </r>
    <r>
      <rPr>
        <sz val="10"/>
        <rFont val="Arial"/>
        <family val="2"/>
      </rPr>
      <t>1992 estimated population is used to calculate 1994 rates.</t>
    </r>
  </si>
  <si>
    <r>
      <t>Leading Causes of Death and Age-Adjusted Death Rates</t>
    </r>
    <r>
      <rPr>
        <b/>
        <vertAlign val="superscript"/>
        <sz val="10"/>
        <rFont val="Arial"/>
        <family val="2"/>
      </rPr>
      <t xml:space="preserve"> </t>
    </r>
    <r>
      <rPr>
        <b/>
        <sz val="10"/>
        <rFont val="Arial"/>
        <family val="2"/>
      </rPr>
      <t>by Race and Sex</t>
    </r>
  </si>
  <si>
    <t>Note:  1992 estimated population is used to calculate 1994 rates. Deaths with race/sex not stated are included only in the "Total" column.</t>
  </si>
  <si>
    <t>Age</t>
  </si>
  <si>
    <t>Rank and Cause of Death</t>
  </si>
  <si>
    <t>Note: Subtotals by sex and race do not add to the grand total as the race was not stated on records for 20 males and 12 females. In addition, the sex was not stated on 4 white persons and 3 black persons. Age groups do not add to respective totals because records with age not stated are included only in the total. Rates may not agree with those shown elsewhere in this section since records of unknown sex and race were randomly allocated prior to rate calculation for the other tables, and were not included in calculations for this table. Rates are per 100,000 population. 1992 estimated population is used to calculate 1994 rates.</t>
  </si>
  <si>
    <t>ICD List Number</t>
  </si>
  <si>
    <t>Frequency</t>
  </si>
  <si>
    <r>
      <t xml:space="preserve">Note: ICD List Number if the detailed list of the 9th revision of the </t>
    </r>
    <r>
      <rPr>
        <u val="single"/>
        <sz val="10"/>
        <rFont val="Arial"/>
        <family val="2"/>
      </rPr>
      <t>International Classification of Diseases</t>
    </r>
    <r>
      <rPr>
        <sz val="10"/>
        <rFont val="Arial"/>
        <family val="2"/>
      </rPr>
      <t>, WHO</t>
    </r>
  </si>
  <si>
    <r>
      <t xml:space="preserve">Note: Total includes data for individuals with sex unspecified. U.S. rankings are based on a 10 percent sample of provisional data. Prematurity are deaths coded 765 and 769, detailed list of the 9th revision of the </t>
    </r>
    <r>
      <rPr>
        <i/>
        <u val="single"/>
        <sz val="10"/>
        <rFont val="Arial"/>
        <family val="2"/>
      </rPr>
      <t>International Classification of Diseases</t>
    </r>
    <r>
      <rPr>
        <sz val="10"/>
        <rFont val="Arial"/>
        <family val="2"/>
      </rPr>
      <t>, WHO</t>
    </r>
  </si>
  <si>
    <t xml:space="preserve">n.a. </t>
  </si>
  <si>
    <t>U.S.</t>
  </si>
  <si>
    <t>Prematurity</t>
  </si>
  <si>
    <t xml:space="preserve">  2,286,000</t>
  </si>
  <si>
    <t xml:space="preserve">  2,268,000</t>
  </si>
  <si>
    <t>Index</t>
  </si>
  <si>
    <r>
      <t>Table 1</t>
    </r>
    <r>
      <rPr>
        <sz val="10"/>
        <rFont val="Comic Sans MS"/>
        <family val="4"/>
      </rPr>
      <t xml:space="preserve">   Number of Deaths and Crude Death Rates, Michigan and United States Residents, 1970 - 1994</t>
    </r>
  </si>
  <si>
    <r>
      <t>Table 2</t>
    </r>
    <r>
      <rPr>
        <sz val="10"/>
        <rFont val="Comic Sans MS"/>
        <family val="4"/>
      </rPr>
      <t xml:space="preserve">   Number of Deaths by Race and Ancestry, Michigan Residents, 1970 - 1994</t>
    </r>
  </si>
  <si>
    <r>
      <t>Table 3</t>
    </r>
    <r>
      <rPr>
        <sz val="10"/>
        <rFont val="Comic Sans MS"/>
        <family val="4"/>
      </rPr>
      <t xml:space="preserve">   Number of Deaths by Age, Race, and Sex, Michigan Residents, 1994</t>
    </r>
  </si>
  <si>
    <r>
      <t>Table 7</t>
    </r>
    <r>
      <rPr>
        <sz val="10"/>
        <rFont val="Comic Sans MS"/>
        <family val="4"/>
      </rPr>
      <t xml:space="preserve">   Life Expectancy at Birth by Sex, Michigan and United States Residents, Selected Years, 1901 - 1994</t>
    </r>
  </si>
  <si>
    <r>
      <t>Table 8</t>
    </r>
    <r>
      <rPr>
        <sz val="10"/>
        <rFont val="Comic Sans MS"/>
        <family val="4"/>
      </rPr>
      <t xml:space="preserve">   Life Expectancy at Birth by Sex and Race, Michigan Residents, Selected Years, 1950 - 1994</t>
    </r>
  </si>
  <si>
    <r>
      <t>Table 10</t>
    </r>
    <r>
      <rPr>
        <sz val="10"/>
        <rFont val="Comic Sans MS"/>
        <family val="4"/>
      </rPr>
      <t xml:space="preserve">   Michigan Resident Deaths Occurring Outside Michigan by Place of Occurrence and Occurring in Michigan to Non-Michigan Residentsby Place of Residence, 1994</t>
    </r>
  </si>
  <si>
    <r>
      <t>Table 11</t>
    </r>
    <r>
      <rPr>
        <sz val="10"/>
        <rFont val="Comic Sans MS"/>
        <family val="4"/>
      </rPr>
      <t xml:space="preserve">   Leading Causes of Death and Cause-Specific Rates, Michigan and United States Residents, 1994</t>
    </r>
  </si>
  <si>
    <r>
      <t>Table 12</t>
    </r>
    <r>
      <rPr>
        <sz val="10"/>
        <rFont val="Comic Sans MS"/>
        <family val="4"/>
      </rPr>
      <t xml:space="preserve">   Number of Deaths by Ten Leading Causes by Race and Sex, Michigan Residents, 1994</t>
    </r>
  </si>
  <si>
    <r>
      <t xml:space="preserve">Table 15 </t>
    </r>
    <r>
      <rPr>
        <sz val="10"/>
        <rFont val="Comic Sans MS"/>
        <family val="4"/>
      </rPr>
      <t xml:space="preserve">  Leading Causes of Death and Cause-Specific Rates by Age, Sex and Race, Michigan Residents, 1994</t>
    </r>
  </si>
  <si>
    <r>
      <t xml:space="preserve">Table 16 </t>
    </r>
    <r>
      <rPr>
        <sz val="10"/>
        <rFont val="Comic Sans MS"/>
        <family val="4"/>
      </rPr>
      <t xml:space="preserve">  Leading Causes of Death and Cause-Specific Rates by Age, Sex and Race, Michigan Residents White Males, 1994</t>
    </r>
  </si>
  <si>
    <r>
      <t xml:space="preserve">Table 17 </t>
    </r>
    <r>
      <rPr>
        <sz val="10"/>
        <rFont val="Comic Sans MS"/>
        <family val="4"/>
      </rPr>
      <t xml:space="preserve">  Leading Causes of Death and Cause-Specific Rates by Age, Sex and Race, Michigan Residents Black Males, 1994</t>
    </r>
  </si>
  <si>
    <r>
      <t xml:space="preserve">Table 18 </t>
    </r>
    <r>
      <rPr>
        <sz val="10"/>
        <rFont val="Comic Sans MS"/>
        <family val="4"/>
      </rPr>
      <t xml:space="preserve">  Leading Causes of Death and Cause-Specific Rates by Age, Sex and Race, Michigan Residents White Females, 1994</t>
    </r>
  </si>
  <si>
    <r>
      <t xml:space="preserve">Table 19 </t>
    </r>
    <r>
      <rPr>
        <sz val="10"/>
        <rFont val="Comic Sans MS"/>
        <family val="4"/>
      </rPr>
      <t xml:space="preserve">  Leading Causes of Death and Cause-Specific Rates by Age, Sex and Race, Michigan Residents Black Females, 1994</t>
    </r>
  </si>
  <si>
    <r>
      <t>Table 20</t>
    </r>
    <r>
      <rPr>
        <sz val="10"/>
        <rFont val="Comic Sans MS"/>
        <family val="4"/>
      </rPr>
      <t xml:space="preserve">   Deaths from Selected Infectious and Parasitic Diseases, Michigan Residents, 1994</t>
    </r>
  </si>
  <si>
    <r>
      <t>Table 21</t>
    </r>
    <r>
      <rPr>
        <sz val="10"/>
        <rFont val="Comic Sans MS"/>
        <family val="4"/>
      </rPr>
      <t xml:space="preserve">   Years of Potential Life Lost Below Age 65, Due to the Ten Leading Causes of Death and Selected Other Causes, Michigan Residents, 1994</t>
    </r>
  </si>
  <si>
    <r>
      <t>Table 4</t>
    </r>
    <r>
      <rPr>
        <sz val="10"/>
        <rFont val="Comic Sans MS"/>
        <family val="4"/>
      </rPr>
      <t xml:space="preserve">   Death Rates and Age-Adjusted Death Rates by Age and Race,  Michigan Residents, 1994</t>
    </r>
  </si>
  <si>
    <r>
      <t>Table 5</t>
    </r>
    <r>
      <rPr>
        <sz val="10"/>
        <rFont val="Comic Sans MS"/>
        <family val="4"/>
      </rPr>
      <t xml:space="preserve">   Death Rates and Age-Adjusted Death Rates by Age and Race, Michigan Male Residents, 1994</t>
    </r>
  </si>
  <si>
    <r>
      <t>Table 6</t>
    </r>
    <r>
      <rPr>
        <sz val="10"/>
        <rFont val="Comic Sans MS"/>
        <family val="4"/>
      </rPr>
      <t xml:space="preserve">   Death Rates and Age-Adjusted Death Rates by Age and Race,  Michigan Female Residents, 1994</t>
    </r>
  </si>
  <si>
    <r>
      <t>Table 14</t>
    </r>
    <r>
      <rPr>
        <sz val="10"/>
        <rFont val="Comic Sans MS"/>
        <family val="4"/>
      </rPr>
      <t xml:space="preserve">   Leading Causes of Death and Age-Adjusted Death Rates by Race and Sex, Michigan Residents, 1994</t>
    </r>
  </si>
  <si>
    <r>
      <t>Table 13</t>
    </r>
    <r>
      <rPr>
        <sz val="10"/>
        <rFont val="Comic Sans MS"/>
        <family val="4"/>
      </rPr>
      <t xml:space="preserve">   Leading Causes of Death and Crude Death Rates by Race and Sex, Michigan Residents, 1994</t>
    </r>
  </si>
  <si>
    <r>
      <t>Table 9</t>
    </r>
    <r>
      <rPr>
        <sz val="10"/>
        <rFont val="Comic Sans MS"/>
        <family val="4"/>
      </rPr>
      <t xml:space="preserve">   Deaths by Sex, and Marital Status, Michigan Residents, 1994</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</si>
</sst>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s>
  <fonts count="15">
    <font>
      <sz val="10"/>
      <name val="CG Times (W1)"/>
      <family val="0"/>
    </font>
    <font>
      <b/>
      <sz val="10"/>
      <name val="CG Times (W1)"/>
      <family val="0"/>
    </font>
    <font>
      <i/>
      <sz val="10"/>
      <name val="CG Times (W1)"/>
      <family val="0"/>
    </font>
    <font>
      <b/>
      <i/>
      <sz val="10"/>
      <name val="CG Times (W1)"/>
      <family val="0"/>
    </font>
    <font>
      <sz val="10"/>
      <name val="Arial"/>
      <family val="2"/>
    </font>
    <font>
      <b/>
      <sz val="10"/>
      <name val="Arial"/>
      <family val="2"/>
    </font>
    <font>
      <vertAlign val="superscript"/>
      <sz val="10"/>
      <name val="Arial"/>
      <family val="2"/>
    </font>
    <font>
      <u val="single"/>
      <sz val="10"/>
      <name val="Arial"/>
      <family val="2"/>
    </font>
    <font>
      <sz val="9"/>
      <name val="Arial"/>
      <family val="2"/>
    </font>
    <font>
      <b/>
      <vertAlign val="superscript"/>
      <sz val="10"/>
      <name val="Arial"/>
      <family val="2"/>
    </font>
    <font>
      <i/>
      <sz val="10"/>
      <name val="Arial"/>
      <family val="2"/>
    </font>
    <font>
      <sz val="10"/>
      <name val="Antique Olive"/>
      <family val="2"/>
    </font>
    <font>
      <i/>
      <u val="single"/>
      <sz val="10"/>
      <name val="Arial"/>
      <family val="2"/>
    </font>
    <font>
      <sz val="10"/>
      <name val="Comic Sans MS"/>
      <family val="4"/>
    </font>
    <font>
      <b/>
      <sz val="10"/>
      <name val="Comic Sans MS"/>
      <family val="4"/>
    </font>
  </fonts>
  <fills count="2">
    <fill>
      <patternFill/>
    </fill>
    <fill>
      <patternFill patternType="gray125"/>
    </fill>
  </fills>
  <borders count="19">
    <border>
      <left/>
      <right/>
      <top/>
      <bottom/>
      <diagonal/>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style="thin"/>
      <bottom style="thin"/>
    </border>
    <border>
      <left>
        <color indexed="63"/>
      </left>
      <right style="medium"/>
      <top style="thin"/>
      <bottom style="thin"/>
    </border>
    <border>
      <left>
        <color indexed="63"/>
      </left>
      <right style="medium"/>
      <top>
        <color indexed="63"/>
      </top>
      <bottom>
        <color indexed="63"/>
      </bottom>
    </border>
    <border>
      <left>
        <color indexed="63"/>
      </left>
      <right style="medium"/>
      <top>
        <color indexed="63"/>
      </top>
      <bottom style="thin"/>
    </border>
    <border>
      <left style="thin"/>
      <right style="medium"/>
      <top style="thin"/>
      <bottom>
        <color indexed="63"/>
      </bottom>
    </border>
    <border>
      <left style="thin"/>
      <right style="medium"/>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1">
    <xf numFmtId="0" fontId="0" fillId="0" borderId="0" xfId="0" applyAlignment="1">
      <alignment/>
    </xf>
    <xf numFmtId="165" fontId="4" fillId="0" borderId="0" xfId="0" applyNumberFormat="1" applyFont="1" applyAlignment="1" applyProtection="1">
      <alignment/>
      <protection/>
    </xf>
    <xf numFmtId="0" fontId="4" fillId="0" borderId="0" xfId="0" applyFont="1" applyAlignment="1">
      <alignment/>
    </xf>
    <xf numFmtId="0" fontId="4" fillId="0" borderId="0" xfId="0" applyFont="1" applyAlignment="1" applyProtection="1">
      <alignment horizontal="centerContinuous"/>
      <protection/>
    </xf>
    <xf numFmtId="0" fontId="4" fillId="0" borderId="0" xfId="0" applyFont="1" applyAlignment="1">
      <alignment horizontal="centerContinuous"/>
    </xf>
    <xf numFmtId="0" fontId="5" fillId="0" borderId="0" xfId="0" applyFont="1" applyAlignment="1" applyProtection="1">
      <alignment horizontal="centerContinuous"/>
      <protection/>
    </xf>
    <xf numFmtId="0" fontId="4" fillId="0" borderId="1" xfId="0" applyFont="1" applyBorder="1" applyAlignment="1">
      <alignment/>
    </xf>
    <xf numFmtId="0" fontId="4" fillId="0" borderId="1" xfId="0" applyFont="1" applyBorder="1" applyAlignment="1" applyProtection="1">
      <alignment horizontal="left"/>
      <protection/>
    </xf>
    <xf numFmtId="37" fontId="4" fillId="0" borderId="1" xfId="0" applyNumberFormat="1" applyFont="1" applyBorder="1" applyAlignment="1" applyProtection="1">
      <alignment/>
      <protection/>
    </xf>
    <xf numFmtId="0" fontId="4" fillId="0" borderId="1" xfId="0" applyFont="1" applyBorder="1" applyAlignment="1" applyProtection="1">
      <alignment horizontal="left" wrapText="1"/>
      <protection/>
    </xf>
    <xf numFmtId="0" fontId="6" fillId="0" borderId="0" xfId="0" applyFont="1" applyAlignment="1" applyProtection="1" quotePrefix="1">
      <alignment horizontal="left"/>
      <protection/>
    </xf>
    <xf numFmtId="0" fontId="4" fillId="0" borderId="0" xfId="0" applyFont="1" applyAlignment="1" applyProtection="1">
      <alignment horizontal="left"/>
      <protection/>
    </xf>
    <xf numFmtId="0" fontId="8" fillId="0" borderId="0" xfId="0" applyFont="1" applyAlignment="1" applyProtection="1">
      <alignment horizontal="left"/>
      <protection/>
    </xf>
    <xf numFmtId="37" fontId="4" fillId="0" borderId="1" xfId="0" applyNumberFormat="1" applyFont="1" applyBorder="1" applyAlignment="1">
      <alignment/>
    </xf>
    <xf numFmtId="0" fontId="4" fillId="0" borderId="2" xfId="0" applyFont="1" applyBorder="1" applyAlignment="1" applyProtection="1">
      <alignment horizontal="center"/>
      <protection/>
    </xf>
    <xf numFmtId="0" fontId="4" fillId="0" borderId="3" xfId="0" applyFont="1" applyBorder="1" applyAlignment="1">
      <alignment/>
    </xf>
    <xf numFmtId="0" fontId="4" fillId="0" borderId="3" xfId="0" applyFont="1" applyBorder="1" applyAlignment="1" applyProtection="1">
      <alignment horizontal="center"/>
      <protection/>
    </xf>
    <xf numFmtId="0" fontId="4" fillId="0" borderId="4" xfId="0" applyFont="1" applyBorder="1" applyAlignment="1">
      <alignment/>
    </xf>
    <xf numFmtId="0" fontId="4" fillId="0" borderId="5" xfId="0" applyFont="1" applyBorder="1" applyAlignment="1" applyProtection="1">
      <alignment horizontal="left"/>
      <protection/>
    </xf>
    <xf numFmtId="37" fontId="4" fillId="0" borderId="5" xfId="0" applyNumberFormat="1" applyFont="1" applyBorder="1" applyAlignment="1" applyProtection="1">
      <alignment/>
      <protection/>
    </xf>
    <xf numFmtId="0" fontId="4" fillId="0" borderId="5" xfId="0" applyFont="1" applyBorder="1" applyAlignment="1">
      <alignment/>
    </xf>
    <xf numFmtId="0" fontId="4" fillId="0" borderId="4" xfId="0" applyFont="1" applyBorder="1" applyAlignment="1" applyProtection="1">
      <alignment horizontal="center"/>
      <protection/>
    </xf>
    <xf numFmtId="0" fontId="4" fillId="0" borderId="5" xfId="0" applyFont="1" applyBorder="1" applyAlignment="1" applyProtection="1">
      <alignment horizontal="center"/>
      <protection/>
    </xf>
    <xf numFmtId="0" fontId="4" fillId="0" borderId="6" xfId="0" applyFont="1" applyBorder="1" applyAlignment="1" applyProtection="1">
      <alignment horizontal="centerContinuous"/>
      <protection/>
    </xf>
    <xf numFmtId="0" fontId="4" fillId="0" borderId="7" xfId="0" applyFont="1" applyBorder="1" applyAlignment="1">
      <alignment horizontal="centerContinuous"/>
    </xf>
    <xf numFmtId="0" fontId="4" fillId="0" borderId="8" xfId="0" applyFont="1" applyBorder="1" applyAlignment="1">
      <alignment horizontal="centerContinuous"/>
    </xf>
    <xf numFmtId="0" fontId="4" fillId="0" borderId="9" xfId="0" applyFont="1" applyBorder="1" applyAlignment="1" applyProtection="1">
      <alignment horizontal="left"/>
      <protection/>
    </xf>
    <xf numFmtId="37" fontId="4" fillId="0" borderId="1" xfId="0" applyNumberFormat="1" applyFont="1" applyBorder="1" applyAlignment="1" applyProtection="1">
      <alignment horizontal="right"/>
      <protection/>
    </xf>
    <xf numFmtId="0" fontId="4" fillId="0" borderId="3" xfId="0" applyFont="1" applyBorder="1" applyAlignment="1" applyProtection="1">
      <alignment horizontal="left"/>
      <protection/>
    </xf>
    <xf numFmtId="0" fontId="4" fillId="0" borderId="4" xfId="0" applyFont="1" applyBorder="1" applyAlignment="1" applyProtection="1">
      <alignment horizontal="left"/>
      <protection/>
    </xf>
    <xf numFmtId="37" fontId="4" fillId="0" borderId="5" xfId="0" applyNumberFormat="1" applyFont="1" applyBorder="1" applyAlignment="1">
      <alignment/>
    </xf>
    <xf numFmtId="166" fontId="4" fillId="0" borderId="1" xfId="0" applyNumberFormat="1" applyFont="1" applyBorder="1" applyAlignment="1" applyProtection="1">
      <alignment/>
      <protection/>
    </xf>
    <xf numFmtId="167" fontId="4" fillId="0" borderId="1" xfId="0" applyNumberFormat="1" applyFont="1" applyBorder="1" applyAlignment="1" applyProtection="1">
      <alignment/>
      <protection/>
    </xf>
    <xf numFmtId="167" fontId="4" fillId="0" borderId="5" xfId="0" applyNumberFormat="1" applyFont="1" applyBorder="1" applyAlignment="1" applyProtection="1">
      <alignment/>
      <protection/>
    </xf>
    <xf numFmtId="0" fontId="4" fillId="0" borderId="10" xfId="0" applyFont="1" applyBorder="1" applyAlignment="1" applyProtection="1">
      <alignment horizontal="center"/>
      <protection/>
    </xf>
    <xf numFmtId="0" fontId="4" fillId="0" borderId="8" xfId="0" applyFont="1" applyBorder="1" applyAlignment="1" applyProtection="1">
      <alignment horizontal="center"/>
      <protection/>
    </xf>
    <xf numFmtId="166" fontId="4" fillId="0" borderId="5" xfId="0" applyNumberFormat="1" applyFont="1" applyBorder="1" applyAlignment="1" applyProtection="1">
      <alignment/>
      <protection/>
    </xf>
    <xf numFmtId="0" fontId="4" fillId="0" borderId="3" xfId="0" applyFont="1" applyBorder="1" applyAlignment="1" applyProtection="1">
      <alignment horizontal="left" wrapText="1"/>
      <protection/>
    </xf>
    <xf numFmtId="0" fontId="4" fillId="0" borderId="7" xfId="0" applyFont="1" applyBorder="1" applyAlignment="1" applyProtection="1">
      <alignment horizontal="centerContinuous"/>
      <protection/>
    </xf>
    <xf numFmtId="0" fontId="4" fillId="0" borderId="0" xfId="0" applyFont="1" applyBorder="1" applyAlignment="1">
      <alignment/>
    </xf>
    <xf numFmtId="166" fontId="4" fillId="0" borderId="0" xfId="0" applyNumberFormat="1" applyFont="1" applyBorder="1" applyAlignment="1" applyProtection="1">
      <alignment/>
      <protection/>
    </xf>
    <xf numFmtId="0" fontId="4" fillId="0" borderId="0" xfId="0" applyFont="1" applyBorder="1" applyAlignment="1" applyProtection="1">
      <alignment horizontal="center"/>
      <protection/>
    </xf>
    <xf numFmtId="3" fontId="4" fillId="0" borderId="1" xfId="0" applyNumberFormat="1" applyFont="1" applyBorder="1" applyAlignment="1" applyProtection="1">
      <alignment/>
      <protection/>
    </xf>
    <xf numFmtId="169" fontId="4" fillId="0" borderId="1" xfId="0" applyNumberFormat="1" applyFont="1" applyBorder="1" applyAlignment="1" applyProtection="1">
      <alignment/>
      <protection/>
    </xf>
    <xf numFmtId="3" fontId="4" fillId="0" borderId="1" xfId="0" applyNumberFormat="1" applyFont="1" applyBorder="1" applyAlignment="1">
      <alignment/>
    </xf>
    <xf numFmtId="169" fontId="4" fillId="0" borderId="1" xfId="0" applyNumberFormat="1" applyFont="1" applyBorder="1" applyAlignment="1">
      <alignment/>
    </xf>
    <xf numFmtId="169" fontId="4" fillId="0" borderId="0" xfId="0" applyNumberFormat="1" applyFont="1" applyAlignment="1">
      <alignment/>
    </xf>
    <xf numFmtId="170" fontId="4" fillId="0" borderId="1" xfId="0" applyNumberFormat="1" applyFont="1" applyBorder="1" applyAlignment="1" applyProtection="1">
      <alignment/>
      <protection/>
    </xf>
    <xf numFmtId="170" fontId="4" fillId="0" borderId="0" xfId="0" applyNumberFormat="1" applyFont="1" applyAlignment="1" applyProtection="1">
      <alignment/>
      <protection/>
    </xf>
    <xf numFmtId="37" fontId="4" fillId="0" borderId="0" xfId="0" applyNumberFormat="1" applyFont="1" applyAlignment="1" applyProtection="1">
      <alignment/>
      <protection/>
    </xf>
    <xf numFmtId="166" fontId="4" fillId="0" borderId="0" xfId="0" applyNumberFormat="1" applyFont="1" applyAlignment="1" applyProtection="1">
      <alignment/>
      <protection/>
    </xf>
    <xf numFmtId="164" fontId="4" fillId="0" borderId="0" xfId="0" applyNumberFormat="1" applyFont="1" applyAlignment="1" applyProtection="1">
      <alignment horizontal="centerContinuous"/>
      <protection/>
    </xf>
    <xf numFmtId="164" fontId="5" fillId="0" borderId="0" xfId="0" applyNumberFormat="1" applyFont="1" applyAlignment="1" applyProtection="1">
      <alignment horizontal="centerContinuous"/>
      <protection/>
    </xf>
    <xf numFmtId="164" fontId="4" fillId="0" borderId="0" xfId="0" applyNumberFormat="1" applyFont="1" applyBorder="1" applyAlignment="1" applyProtection="1">
      <alignment horizontal="center"/>
      <protection/>
    </xf>
    <xf numFmtId="164" fontId="4" fillId="0" borderId="0" xfId="0" applyNumberFormat="1" applyFont="1" applyBorder="1" applyAlignment="1" applyProtection="1">
      <alignment horizontal="left"/>
      <protection/>
    </xf>
    <xf numFmtId="164" fontId="4" fillId="0" borderId="0" xfId="0" applyNumberFormat="1" applyFont="1" applyAlignment="1" applyProtection="1">
      <alignment horizontal="left"/>
      <protection/>
    </xf>
    <xf numFmtId="164" fontId="4" fillId="0" borderId="0" xfId="0" applyNumberFormat="1" applyFont="1" applyAlignment="1" applyProtection="1">
      <alignment horizontal="right"/>
      <protection/>
    </xf>
    <xf numFmtId="167" fontId="4" fillId="0" borderId="0" xfId="0" applyNumberFormat="1" applyFont="1" applyAlignment="1" applyProtection="1">
      <alignment/>
      <protection/>
    </xf>
    <xf numFmtId="168" fontId="4" fillId="0" borderId="0" xfId="0" applyNumberFormat="1" applyFont="1" applyBorder="1" applyAlignment="1" applyProtection="1">
      <alignment horizontal="center"/>
      <protection/>
    </xf>
    <xf numFmtId="168" fontId="4" fillId="0" borderId="0" xfId="0" applyNumberFormat="1" applyFont="1" applyBorder="1" applyAlignment="1" applyProtection="1">
      <alignment horizontal="left"/>
      <protection/>
    </xf>
    <xf numFmtId="0" fontId="4" fillId="0" borderId="1" xfId="0" applyFont="1" applyBorder="1" applyAlignment="1" applyProtection="1">
      <alignment horizontal="right"/>
      <protection/>
    </xf>
    <xf numFmtId="3" fontId="4" fillId="0" borderId="5" xfId="0" applyNumberFormat="1" applyFont="1" applyBorder="1" applyAlignment="1" applyProtection="1">
      <alignment/>
      <protection/>
    </xf>
    <xf numFmtId="169" fontId="4" fillId="0" borderId="5" xfId="0" applyNumberFormat="1" applyFont="1" applyBorder="1" applyAlignment="1" applyProtection="1">
      <alignment/>
      <protection/>
    </xf>
    <xf numFmtId="0" fontId="4" fillId="0" borderId="10" xfId="0" applyFont="1" applyBorder="1" applyAlignment="1" applyProtection="1">
      <alignment horizontal="left"/>
      <protection/>
    </xf>
    <xf numFmtId="3" fontId="4" fillId="0" borderId="8" xfId="0" applyNumberFormat="1" applyFont="1" applyBorder="1" applyAlignment="1" applyProtection="1">
      <alignment/>
      <protection/>
    </xf>
    <xf numFmtId="169" fontId="4" fillId="0" borderId="8" xfId="0" applyNumberFormat="1" applyFont="1" applyBorder="1" applyAlignment="1" applyProtection="1">
      <alignment/>
      <protection/>
    </xf>
    <xf numFmtId="37" fontId="4" fillId="0" borderId="5" xfId="0" applyNumberFormat="1" applyFont="1" applyBorder="1" applyAlignment="1" applyProtection="1">
      <alignment horizontal="right"/>
      <protection/>
    </xf>
    <xf numFmtId="37" fontId="4" fillId="0" borderId="8" xfId="0" applyNumberFormat="1" applyFont="1" applyBorder="1" applyAlignment="1" applyProtection="1">
      <alignment/>
      <protection/>
    </xf>
    <xf numFmtId="166" fontId="4" fillId="0" borderId="8" xfId="0" applyNumberFormat="1" applyFont="1" applyBorder="1" applyAlignment="1" applyProtection="1">
      <alignment/>
      <protection/>
    </xf>
    <xf numFmtId="0" fontId="4" fillId="0" borderId="1" xfId="0" applyFont="1" applyBorder="1" applyAlignment="1" applyProtection="1">
      <alignment horizontal="center"/>
      <protection/>
    </xf>
    <xf numFmtId="37" fontId="4" fillId="0" borderId="3" xfId="0" applyNumberFormat="1" applyFont="1" applyBorder="1" applyAlignment="1" applyProtection="1">
      <alignment horizontal="left"/>
      <protection/>
    </xf>
    <xf numFmtId="37" fontId="4" fillId="0" borderId="4" xfId="0" applyNumberFormat="1" applyFont="1" applyBorder="1" applyAlignment="1" applyProtection="1">
      <alignment horizontal="left"/>
      <protection/>
    </xf>
    <xf numFmtId="37" fontId="4" fillId="0" borderId="10" xfId="0" applyNumberFormat="1" applyFont="1" applyBorder="1" applyAlignment="1" applyProtection="1">
      <alignment horizontal="center"/>
      <protection/>
    </xf>
    <xf numFmtId="166" fontId="4" fillId="0" borderId="1" xfId="0" applyNumberFormat="1" applyFont="1" applyBorder="1" applyAlignment="1">
      <alignment/>
    </xf>
    <xf numFmtId="166" fontId="4" fillId="0" borderId="5" xfId="0" applyNumberFormat="1" applyFont="1" applyBorder="1" applyAlignment="1">
      <alignment/>
    </xf>
    <xf numFmtId="0" fontId="4" fillId="0" borderId="5" xfId="0" applyFont="1" applyBorder="1" applyAlignment="1" applyProtection="1">
      <alignment/>
      <protection/>
    </xf>
    <xf numFmtId="164" fontId="4" fillId="0" borderId="3" xfId="0" applyNumberFormat="1" applyFont="1" applyBorder="1" applyAlignment="1" applyProtection="1">
      <alignment horizontal="center"/>
      <protection/>
    </xf>
    <xf numFmtId="164" fontId="4" fillId="0" borderId="4" xfId="0" applyNumberFormat="1" applyFont="1" applyBorder="1" applyAlignment="1" applyProtection="1">
      <alignment horizontal="center"/>
      <protection/>
    </xf>
    <xf numFmtId="168" fontId="4" fillId="0" borderId="5" xfId="0" applyNumberFormat="1" applyFont="1" applyBorder="1" applyAlignment="1" applyProtection="1">
      <alignment horizontal="center"/>
      <protection/>
    </xf>
    <xf numFmtId="164" fontId="4" fillId="0" borderId="5" xfId="0" applyNumberFormat="1" applyFont="1" applyBorder="1" applyAlignment="1" applyProtection="1">
      <alignment horizontal="center"/>
      <protection/>
    </xf>
    <xf numFmtId="164" fontId="4" fillId="0" borderId="6" xfId="0" applyNumberFormat="1" applyFont="1" applyBorder="1" applyAlignment="1" applyProtection="1">
      <alignment horizontal="centerContinuous"/>
      <protection/>
    </xf>
    <xf numFmtId="167" fontId="4" fillId="0" borderId="8" xfId="0" applyNumberFormat="1" applyFont="1" applyBorder="1" applyAlignment="1" applyProtection="1">
      <alignment/>
      <protection/>
    </xf>
    <xf numFmtId="164" fontId="4" fillId="0" borderId="7" xfId="0" applyNumberFormat="1" applyFont="1" applyBorder="1" applyAlignment="1" applyProtection="1">
      <alignment horizontal="centerContinuous"/>
      <protection/>
    </xf>
    <xf numFmtId="164" fontId="4" fillId="0" borderId="10" xfId="0" applyNumberFormat="1" applyFont="1" applyBorder="1" applyAlignment="1" applyProtection="1">
      <alignment horizontal="center"/>
      <protection/>
    </xf>
    <xf numFmtId="168" fontId="4" fillId="0" borderId="5" xfId="0" applyNumberFormat="1" applyFont="1" applyBorder="1" applyAlignment="1" applyProtection="1">
      <alignment/>
      <protection/>
    </xf>
    <xf numFmtId="164" fontId="4" fillId="0" borderId="3" xfId="0" applyNumberFormat="1" applyFont="1" applyBorder="1" applyAlignment="1" applyProtection="1">
      <alignment horizontal="left"/>
      <protection/>
    </xf>
    <xf numFmtId="164" fontId="4" fillId="0" borderId="4" xfId="0" applyNumberFormat="1" applyFont="1" applyBorder="1" applyAlignment="1" applyProtection="1">
      <alignment horizontal="left"/>
      <protection/>
    </xf>
    <xf numFmtId="164" fontId="4" fillId="0" borderId="8" xfId="0" applyNumberFormat="1" applyFont="1" applyBorder="1" applyAlignment="1" applyProtection="1">
      <alignment horizontal="centerContinuous"/>
      <protection/>
    </xf>
    <xf numFmtId="0" fontId="4" fillId="0" borderId="10" xfId="0" applyFont="1" applyBorder="1" applyAlignment="1">
      <alignment/>
    </xf>
    <xf numFmtId="37" fontId="4" fillId="0" borderId="10" xfId="0" applyNumberFormat="1" applyFont="1" applyBorder="1" applyAlignment="1">
      <alignment/>
    </xf>
    <xf numFmtId="166" fontId="4" fillId="0" borderId="10" xfId="0" applyNumberFormat="1" applyFont="1" applyBorder="1" applyAlignment="1">
      <alignment/>
    </xf>
    <xf numFmtId="0" fontId="4" fillId="0" borderId="0" xfId="0" applyFont="1" applyAlignment="1" applyProtection="1" quotePrefix="1">
      <alignment horizontal="left"/>
      <protection/>
    </xf>
    <xf numFmtId="0" fontId="4" fillId="0" borderId="11" xfId="0" applyFont="1" applyBorder="1" applyAlignment="1">
      <alignment horizontal="centerContinuous"/>
    </xf>
    <xf numFmtId="0" fontId="4" fillId="0" borderId="12" xfId="0" applyFont="1" applyBorder="1" applyAlignment="1">
      <alignment/>
    </xf>
    <xf numFmtId="37" fontId="4" fillId="0" borderId="12" xfId="0" applyNumberFormat="1" applyFont="1" applyBorder="1" applyAlignment="1" applyProtection="1">
      <alignment/>
      <protection/>
    </xf>
    <xf numFmtId="37" fontId="4" fillId="0" borderId="12" xfId="0" applyNumberFormat="1" applyFont="1" applyBorder="1" applyAlignment="1">
      <alignment/>
    </xf>
    <xf numFmtId="37" fontId="4" fillId="0" borderId="13" xfId="0" applyNumberFormat="1" applyFont="1" applyBorder="1" applyAlignment="1" applyProtection="1">
      <alignment horizontal="right"/>
      <protection/>
    </xf>
    <xf numFmtId="164" fontId="4" fillId="0" borderId="0" xfId="0" applyNumberFormat="1" applyFont="1" applyAlignment="1" applyProtection="1" quotePrefix="1">
      <alignment horizontal="left"/>
      <protection/>
    </xf>
    <xf numFmtId="164" fontId="4" fillId="0" borderId="4" xfId="0" applyNumberFormat="1" applyFont="1" applyBorder="1" applyAlignment="1" applyProtection="1">
      <alignment horizontal="center" wrapText="1"/>
      <protection/>
    </xf>
    <xf numFmtId="166" fontId="4" fillId="0" borderId="3" xfId="0" applyNumberFormat="1" applyFont="1" applyBorder="1" applyAlignment="1" applyProtection="1">
      <alignment/>
      <protection/>
    </xf>
    <xf numFmtId="166" fontId="4" fillId="0" borderId="0" xfId="0" applyNumberFormat="1" applyFont="1" applyBorder="1" applyAlignment="1" applyProtection="1" quotePrefix="1">
      <alignment horizontal="right"/>
      <protection/>
    </xf>
    <xf numFmtId="166" fontId="4" fillId="0" borderId="3" xfId="0" applyNumberFormat="1" applyFont="1" applyBorder="1" applyAlignment="1" applyProtection="1" quotePrefix="1">
      <alignment horizontal="right"/>
      <protection/>
    </xf>
    <xf numFmtId="166" fontId="4" fillId="0" borderId="0" xfId="0" applyNumberFormat="1" applyFont="1" applyBorder="1" applyAlignment="1">
      <alignment/>
    </xf>
    <xf numFmtId="166" fontId="4" fillId="0" borderId="3" xfId="0" applyNumberFormat="1" applyFont="1" applyBorder="1" applyAlignment="1">
      <alignment/>
    </xf>
    <xf numFmtId="166" fontId="4" fillId="0" borderId="4" xfId="0" applyNumberFormat="1" applyFont="1" applyBorder="1" applyAlignment="1" applyProtection="1">
      <alignment/>
      <protection/>
    </xf>
    <xf numFmtId="166" fontId="4" fillId="0" borderId="3" xfId="0" applyNumberFormat="1" applyFont="1" applyBorder="1" applyAlignment="1" applyProtection="1">
      <alignment horizontal="right"/>
      <protection/>
    </xf>
    <xf numFmtId="166" fontId="4" fillId="0" borderId="0" xfId="0" applyNumberFormat="1" applyFont="1" applyBorder="1" applyAlignment="1" applyProtection="1">
      <alignment horizontal="right"/>
      <protection/>
    </xf>
    <xf numFmtId="166" fontId="4" fillId="0" borderId="4" xfId="0" applyNumberFormat="1" applyFont="1" applyBorder="1" applyAlignment="1" applyProtection="1">
      <alignment horizontal="right"/>
      <protection/>
    </xf>
    <xf numFmtId="166" fontId="4" fillId="0" borderId="0" xfId="0" applyNumberFormat="1" applyFont="1" applyBorder="1" applyAlignment="1" applyProtection="1">
      <alignment/>
      <protection/>
    </xf>
    <xf numFmtId="166" fontId="4" fillId="0" borderId="3" xfId="0" applyNumberFormat="1" applyFont="1" applyBorder="1" applyAlignment="1" applyProtection="1">
      <alignment/>
      <protection/>
    </xf>
    <xf numFmtId="37" fontId="4" fillId="0" borderId="0" xfId="0" applyNumberFormat="1" applyFont="1" applyAlignment="1" applyProtection="1" quotePrefix="1">
      <alignment horizontal="left"/>
      <protection/>
    </xf>
    <xf numFmtId="0" fontId="10" fillId="0" borderId="3" xfId="0" applyFont="1" applyBorder="1" applyAlignment="1" applyProtection="1">
      <alignment horizontal="left"/>
      <protection/>
    </xf>
    <xf numFmtId="0" fontId="10" fillId="0" borderId="4" xfId="0" applyFont="1" applyBorder="1" applyAlignment="1" applyProtection="1">
      <alignment horizontal="left"/>
      <protection/>
    </xf>
    <xf numFmtId="37" fontId="4" fillId="0" borderId="5" xfId="0" applyNumberFormat="1" applyFont="1" applyBorder="1" applyAlignment="1" applyProtection="1" quotePrefix="1">
      <alignment horizontal="right"/>
      <protection/>
    </xf>
    <xf numFmtId="37" fontId="4" fillId="0" borderId="1" xfId="0" applyNumberFormat="1" applyFont="1" applyBorder="1" applyAlignment="1" applyProtection="1" quotePrefix="1">
      <alignment horizontal="right"/>
      <protection/>
    </xf>
    <xf numFmtId="0" fontId="4" fillId="0" borderId="8" xfId="0" applyFont="1" applyBorder="1" applyAlignment="1" applyProtection="1">
      <alignment horizontal="left"/>
      <protection/>
    </xf>
    <xf numFmtId="0" fontId="4" fillId="0" borderId="6" xfId="0" applyFont="1" applyBorder="1" applyAlignment="1">
      <alignment/>
    </xf>
    <xf numFmtId="0" fontId="11" fillId="0" borderId="4" xfId="0" applyFont="1" applyBorder="1" applyAlignment="1" applyProtection="1">
      <alignment horizontal="center"/>
      <protection/>
    </xf>
    <xf numFmtId="0" fontId="4" fillId="0" borderId="0" xfId="0" applyFont="1" applyAlignment="1" quotePrefix="1">
      <alignment/>
    </xf>
    <xf numFmtId="0" fontId="4" fillId="0" borderId="10" xfId="0" applyFont="1" applyBorder="1" applyAlignment="1" applyProtection="1">
      <alignment horizontal="center" vertical="center" wrapText="1"/>
      <protection/>
    </xf>
    <xf numFmtId="0" fontId="4" fillId="0" borderId="10" xfId="0" applyFont="1" applyBorder="1" applyAlignment="1" applyProtection="1">
      <alignment horizontal="center" vertical="center"/>
      <protection/>
    </xf>
    <xf numFmtId="0" fontId="4" fillId="0" borderId="1" xfId="0" applyFont="1" applyBorder="1" applyAlignment="1">
      <alignment horizontal="right"/>
    </xf>
    <xf numFmtId="0" fontId="4" fillId="0" borderId="1" xfId="0" applyFont="1" applyBorder="1" applyAlignment="1" applyProtection="1">
      <alignment horizontal="left" vertical="center" wrapText="1"/>
      <protection/>
    </xf>
    <xf numFmtId="37" fontId="4" fillId="0" borderId="1" xfId="0" applyNumberFormat="1" applyFont="1" applyBorder="1" applyAlignment="1" applyProtection="1">
      <alignment vertical="center"/>
      <protection/>
    </xf>
    <xf numFmtId="0" fontId="4" fillId="0" borderId="3" xfId="0" applyFont="1" applyBorder="1" applyAlignment="1" applyProtection="1">
      <alignment horizontal="center" vertical="center"/>
      <protection/>
    </xf>
    <xf numFmtId="166" fontId="4" fillId="0" borderId="0" xfId="0" applyNumberFormat="1" applyFont="1" applyBorder="1" applyAlignment="1" applyProtection="1">
      <alignment horizontal="center"/>
      <protection/>
    </xf>
    <xf numFmtId="0" fontId="4" fillId="0" borderId="0" xfId="0" applyFont="1" applyBorder="1" applyAlignment="1">
      <alignment horizontal="center"/>
    </xf>
    <xf numFmtId="0" fontId="4" fillId="0" borderId="0" xfId="0" applyFont="1" applyBorder="1" applyAlignment="1" applyProtection="1" quotePrefix="1">
      <alignment horizontal="center"/>
      <protection/>
    </xf>
    <xf numFmtId="37" fontId="4" fillId="0" borderId="3" xfId="0" applyNumberFormat="1" applyFont="1" applyBorder="1" applyAlignment="1" applyProtection="1">
      <alignment horizontal="center"/>
      <protection/>
    </xf>
    <xf numFmtId="0" fontId="4" fillId="0" borderId="3" xfId="0" applyFont="1" applyBorder="1" applyAlignment="1">
      <alignment horizontal="center"/>
    </xf>
    <xf numFmtId="3" fontId="4" fillId="0" borderId="3" xfId="0" applyNumberFormat="1" applyFont="1" applyBorder="1" applyAlignment="1" applyProtection="1" quotePrefix="1">
      <alignment horizontal="center"/>
      <protection/>
    </xf>
    <xf numFmtId="37" fontId="4" fillId="0" borderId="3" xfId="0" applyNumberFormat="1" applyFont="1" applyBorder="1" applyAlignment="1" applyProtection="1" quotePrefix="1">
      <alignment horizontal="center"/>
      <protection/>
    </xf>
    <xf numFmtId="37" fontId="4" fillId="0" borderId="4" xfId="0" applyNumberFormat="1" applyFont="1" applyBorder="1" applyAlignment="1" applyProtection="1" quotePrefix="1">
      <alignment horizontal="center"/>
      <protection/>
    </xf>
    <xf numFmtId="37" fontId="4" fillId="0" borderId="1" xfId="0" applyNumberFormat="1" applyFont="1" applyBorder="1" applyAlignment="1" applyProtection="1">
      <alignment horizontal="center"/>
      <protection/>
    </xf>
    <xf numFmtId="0" fontId="4" fillId="0" borderId="1" xfId="0" applyFont="1" applyBorder="1" applyAlignment="1">
      <alignment horizontal="center"/>
    </xf>
    <xf numFmtId="37" fontId="4" fillId="0" borderId="1" xfId="0" applyNumberFormat="1" applyFont="1" applyBorder="1" applyAlignment="1">
      <alignment horizontal="center"/>
    </xf>
    <xf numFmtId="37" fontId="4" fillId="0" borderId="4" xfId="0" applyNumberFormat="1" applyFont="1" applyBorder="1" applyAlignment="1">
      <alignment horizontal="center"/>
    </xf>
    <xf numFmtId="166" fontId="4" fillId="0" borderId="1" xfId="0" applyNumberFormat="1" applyFont="1" applyBorder="1" applyAlignment="1" applyProtection="1">
      <alignment horizontal="center"/>
      <protection/>
    </xf>
    <xf numFmtId="166" fontId="4" fillId="0" borderId="1" xfId="0" applyNumberFormat="1" applyFont="1" applyBorder="1" applyAlignment="1">
      <alignment horizontal="center"/>
    </xf>
    <xf numFmtId="166" fontId="4" fillId="0" borderId="4" xfId="0" applyNumberFormat="1" applyFont="1" applyBorder="1" applyAlignment="1">
      <alignment horizontal="center"/>
    </xf>
    <xf numFmtId="0" fontId="4" fillId="0" borderId="4" xfId="0" applyFont="1" applyBorder="1" applyAlignment="1" applyProtection="1" quotePrefix="1">
      <alignment horizontal="center"/>
      <protection/>
    </xf>
    <xf numFmtId="0" fontId="13" fillId="0" borderId="0" xfId="0" applyFont="1" applyAlignment="1">
      <alignment horizontal="center"/>
    </xf>
    <xf numFmtId="0" fontId="13" fillId="0" borderId="0" xfId="0" applyFont="1" applyAlignment="1">
      <alignment/>
    </xf>
    <xf numFmtId="0" fontId="14" fillId="0" borderId="0" xfId="0" applyFont="1" applyAlignment="1" applyProtection="1">
      <alignment/>
      <protection/>
    </xf>
    <xf numFmtId="0" fontId="13" fillId="0" borderId="0" xfId="0" applyFont="1" applyAlignment="1" applyProtection="1">
      <alignment/>
      <protection/>
    </xf>
    <xf numFmtId="0" fontId="14" fillId="0" borderId="0" xfId="0" applyFont="1" applyAlignment="1">
      <alignment/>
    </xf>
    <xf numFmtId="0" fontId="13" fillId="0" borderId="0" xfId="0" applyFont="1" applyAlignment="1">
      <alignment/>
    </xf>
    <xf numFmtId="0" fontId="14" fillId="0" borderId="0" xfId="0" applyFont="1" applyAlignment="1">
      <alignment vertical="center" wrapText="1"/>
    </xf>
    <xf numFmtId="0" fontId="4" fillId="0" borderId="0" xfId="0" applyFont="1" applyAlignment="1" applyProtection="1">
      <alignment/>
      <protection/>
    </xf>
    <xf numFmtId="0" fontId="14" fillId="0" borderId="0" xfId="0" applyFont="1" applyAlignment="1">
      <alignment wrapText="1"/>
    </xf>
    <xf numFmtId="0" fontId="5" fillId="0" borderId="0" xfId="0" applyFont="1" applyAlignment="1">
      <alignment horizontal="center"/>
    </xf>
    <xf numFmtId="0" fontId="4" fillId="0" borderId="0" xfId="0" applyFont="1" applyAlignment="1">
      <alignment vertical="center" wrapText="1"/>
    </xf>
    <xf numFmtId="0" fontId="4" fillId="0" borderId="0" xfId="0" applyFont="1" applyAlignment="1" applyProtection="1">
      <alignment horizontal="left" vertical="center" wrapText="1"/>
      <protection/>
    </xf>
    <xf numFmtId="0" fontId="0" fillId="0" borderId="0" xfId="0" applyAlignment="1">
      <alignment vertical="center" wrapText="1"/>
    </xf>
    <xf numFmtId="0" fontId="4" fillId="0" borderId="9" xfId="0" applyFont="1" applyBorder="1" applyAlignment="1" applyProtection="1">
      <alignment horizontal="center" vertical="center"/>
      <protection/>
    </xf>
    <xf numFmtId="0" fontId="0" fillId="0" borderId="4" xfId="0" applyBorder="1" applyAlignment="1">
      <alignment horizontal="center" vertical="center"/>
    </xf>
    <xf numFmtId="0" fontId="4" fillId="0" borderId="10" xfId="0" applyFont="1" applyBorder="1" applyAlignment="1" applyProtection="1">
      <alignment horizontal="center"/>
      <protection/>
    </xf>
    <xf numFmtId="0" fontId="4" fillId="0" borderId="0" xfId="0" applyFont="1" applyAlignment="1" applyProtection="1" quotePrefix="1">
      <alignment horizontal="left" vertical="center" wrapText="1"/>
      <protection/>
    </xf>
    <xf numFmtId="0" fontId="0" fillId="0" borderId="3" xfId="0" applyBorder="1" applyAlignment="1">
      <alignment horizontal="center" vertical="center"/>
    </xf>
    <xf numFmtId="0" fontId="4" fillId="0" borderId="2" xfId="0" applyFont="1" applyBorder="1" applyAlignment="1" applyProtection="1">
      <alignment horizontal="center" vertical="center"/>
      <protection/>
    </xf>
    <xf numFmtId="0" fontId="0" fillId="0" borderId="5" xfId="0" applyBorder="1" applyAlignment="1">
      <alignment horizontal="center" vertical="center"/>
    </xf>
    <xf numFmtId="0" fontId="4" fillId="0" borderId="14" xfId="0" applyFont="1" applyBorder="1" applyAlignment="1" applyProtection="1">
      <alignment horizontal="center" vertical="center"/>
      <protection/>
    </xf>
    <xf numFmtId="0" fontId="0" fillId="0" borderId="15" xfId="0" applyBorder="1" applyAlignment="1">
      <alignment horizontal="center" vertical="center"/>
    </xf>
    <xf numFmtId="0" fontId="4" fillId="0" borderId="9" xfId="0" applyFont="1" applyBorder="1" applyAlignment="1" applyProtection="1">
      <alignment horizontal="center" vertical="center" wrapText="1"/>
      <protection/>
    </xf>
    <xf numFmtId="0" fontId="0" fillId="0" borderId="4" xfId="0" applyBorder="1" applyAlignment="1">
      <alignment horizontal="center" vertical="center" wrapText="1"/>
    </xf>
    <xf numFmtId="164" fontId="4" fillId="0" borderId="9" xfId="0" applyNumberFormat="1" applyFont="1" applyBorder="1" applyAlignment="1" applyProtection="1">
      <alignment horizontal="center" vertical="center" wrapText="1"/>
      <protection/>
    </xf>
    <xf numFmtId="164" fontId="4" fillId="0" borderId="9" xfId="0" applyNumberFormat="1" applyFont="1" applyBorder="1" applyAlignment="1" applyProtection="1">
      <alignment horizontal="center" vertical="center"/>
      <protection/>
    </xf>
    <xf numFmtId="0" fontId="4" fillId="0" borderId="0" xfId="0" applyFont="1" applyAlignment="1" applyProtection="1">
      <alignment vertical="center" wrapText="1"/>
      <protection/>
    </xf>
    <xf numFmtId="0" fontId="4" fillId="0" borderId="0" xfId="0" applyFont="1" applyAlignment="1" applyProtection="1">
      <alignment horizontal="left" wrapText="1"/>
      <protection/>
    </xf>
    <xf numFmtId="0" fontId="0" fillId="0" borderId="0" xfId="0" applyAlignment="1">
      <alignment wrapText="1"/>
    </xf>
    <xf numFmtId="0" fontId="4" fillId="0" borderId="16" xfId="0" applyFont="1" applyBorder="1" applyAlignment="1" applyProtection="1">
      <alignment horizontal="center" vertical="center" wrapText="1"/>
      <protection/>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4" fillId="0" borderId="9" xfId="0" applyFont="1" applyBorder="1" applyAlignment="1">
      <alignment horizontal="center" vertical="center"/>
    </xf>
    <xf numFmtId="0" fontId="4" fillId="0" borderId="0" xfId="0" applyFont="1" applyAlignment="1" quotePrefix="1">
      <alignment vertical="center" wrapText="1"/>
    </xf>
    <xf numFmtId="0" fontId="11" fillId="0" borderId="9" xfId="0" applyFont="1" applyBorder="1" applyAlignment="1" applyProtection="1">
      <alignment horizontal="center" vertical="center"/>
      <protection/>
    </xf>
    <xf numFmtId="0" fontId="11" fillId="0" borderId="10" xfId="0" applyFont="1" applyBorder="1" applyAlignment="1" applyProtection="1">
      <alignment horizontal="center"/>
      <protection/>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N25"/>
  <sheetViews>
    <sheetView tabSelected="1" workbookViewId="0" topLeftCell="A1">
      <selection activeCell="A1" sqref="A1"/>
    </sheetView>
  </sheetViews>
  <sheetFormatPr defaultColWidth="9.33203125" defaultRowHeight="12.75"/>
  <cols>
    <col min="1" max="1" width="117.66015625" style="142" customWidth="1"/>
    <col min="2" max="16384" width="9.33203125" style="142" customWidth="1"/>
  </cols>
  <sheetData>
    <row r="1" ht="15">
      <c r="A1" s="141" t="s">
        <v>415</v>
      </c>
    </row>
    <row r="2" spans="1:5" ht="16.5">
      <c r="A2" s="143" t="s">
        <v>416</v>
      </c>
      <c r="B2" s="144"/>
      <c r="C2" s="144"/>
      <c r="D2" s="144"/>
      <c r="E2" s="144"/>
    </row>
    <row r="3" spans="1:13" ht="16.5">
      <c r="A3" s="143" t="s">
        <v>417</v>
      </c>
      <c r="B3" s="144"/>
      <c r="C3" s="144"/>
      <c r="D3" s="144"/>
      <c r="E3" s="144"/>
      <c r="F3" s="144"/>
      <c r="G3" s="144"/>
      <c r="H3" s="144"/>
      <c r="I3" s="144"/>
      <c r="J3" s="144"/>
      <c r="K3" s="144"/>
      <c r="L3" s="144"/>
      <c r="M3" s="144"/>
    </row>
    <row r="4" spans="1:13" ht="16.5">
      <c r="A4" s="143" t="s">
        <v>418</v>
      </c>
      <c r="B4" s="144"/>
      <c r="C4" s="144"/>
      <c r="D4" s="144"/>
      <c r="E4" s="144"/>
      <c r="F4" s="144"/>
      <c r="G4" s="144"/>
      <c r="H4" s="144"/>
      <c r="I4" s="144"/>
      <c r="J4" s="144"/>
      <c r="K4" s="144"/>
      <c r="L4" s="144"/>
      <c r="M4" s="144"/>
    </row>
    <row r="5" spans="1:13" ht="16.5">
      <c r="A5" s="143" t="s">
        <v>431</v>
      </c>
      <c r="B5" s="144"/>
      <c r="C5" s="144"/>
      <c r="D5" s="144"/>
      <c r="E5" s="144"/>
      <c r="F5" s="144"/>
      <c r="G5" s="144"/>
      <c r="H5" s="144"/>
      <c r="I5" s="144"/>
      <c r="J5" s="144"/>
      <c r="K5" s="144"/>
      <c r="L5" s="144"/>
      <c r="M5" s="144"/>
    </row>
    <row r="6" spans="1:13" ht="16.5">
      <c r="A6" s="143" t="s">
        <v>432</v>
      </c>
      <c r="B6" s="144"/>
      <c r="C6" s="144"/>
      <c r="D6" s="144"/>
      <c r="E6" s="144"/>
      <c r="F6" s="144"/>
      <c r="G6" s="144"/>
      <c r="H6" s="144"/>
      <c r="I6" s="144"/>
      <c r="J6" s="144"/>
      <c r="K6" s="144"/>
      <c r="L6" s="144"/>
      <c r="M6" s="144"/>
    </row>
    <row r="7" spans="1:13" ht="16.5">
      <c r="A7" s="143" t="s">
        <v>433</v>
      </c>
      <c r="B7" s="144"/>
      <c r="C7" s="144"/>
      <c r="D7" s="144"/>
      <c r="E7" s="144"/>
      <c r="F7" s="144"/>
      <c r="G7" s="144"/>
      <c r="H7" s="144"/>
      <c r="I7" s="144"/>
      <c r="J7" s="144"/>
      <c r="K7" s="144"/>
      <c r="L7" s="144"/>
      <c r="M7" s="144"/>
    </row>
    <row r="8" spans="1:5" ht="16.5">
      <c r="A8" s="145" t="s">
        <v>419</v>
      </c>
      <c r="B8" s="146"/>
      <c r="C8" s="146"/>
      <c r="D8" s="146"/>
      <c r="E8" s="146"/>
    </row>
    <row r="9" spans="1:14" ht="16.5">
      <c r="A9" s="145" t="s">
        <v>420</v>
      </c>
      <c r="B9" s="146"/>
      <c r="C9" s="146"/>
      <c r="D9" s="146"/>
      <c r="E9" s="146"/>
      <c r="F9" s="146"/>
      <c r="G9" s="146"/>
      <c r="H9" s="146"/>
      <c r="I9" s="146"/>
      <c r="J9" s="146"/>
      <c r="K9" s="146"/>
      <c r="L9" s="146"/>
      <c r="M9" s="146"/>
      <c r="N9" s="146"/>
    </row>
    <row r="10" spans="1:13" ht="16.5">
      <c r="A10" s="143" t="s">
        <v>436</v>
      </c>
      <c r="B10" s="144"/>
      <c r="C10" s="144"/>
      <c r="D10" s="144"/>
      <c r="E10" s="144"/>
      <c r="F10" s="144"/>
      <c r="G10" s="144"/>
      <c r="H10" s="144"/>
      <c r="I10" s="144"/>
      <c r="J10" s="144"/>
      <c r="K10" s="144"/>
      <c r="L10" s="144"/>
      <c r="M10" s="144"/>
    </row>
    <row r="11" spans="1:14" ht="29.25" customHeight="1">
      <c r="A11" s="147" t="s">
        <v>421</v>
      </c>
      <c r="B11" s="146"/>
      <c r="C11" s="146"/>
      <c r="D11" s="146"/>
      <c r="E11" s="146"/>
      <c r="F11" s="146"/>
      <c r="G11" s="146"/>
      <c r="H11" s="146"/>
      <c r="I11" s="146"/>
      <c r="J11" s="146"/>
      <c r="K11" s="146"/>
      <c r="L11" s="146"/>
      <c r="M11" s="146"/>
      <c r="N11" s="146"/>
    </row>
    <row r="12" spans="1:11" ht="16.5">
      <c r="A12" s="143" t="s">
        <v>422</v>
      </c>
      <c r="B12" s="144"/>
      <c r="C12" s="144"/>
      <c r="D12" s="144"/>
      <c r="E12" s="144"/>
      <c r="F12" s="144"/>
      <c r="G12" s="144"/>
      <c r="H12" s="144"/>
      <c r="I12" s="144"/>
      <c r="J12" s="144"/>
      <c r="K12" s="144"/>
    </row>
    <row r="13" spans="1:13" ht="16.5">
      <c r="A13" s="143" t="s">
        <v>423</v>
      </c>
      <c r="B13" s="148"/>
      <c r="C13" s="148"/>
      <c r="D13" s="148"/>
      <c r="E13" s="148"/>
      <c r="F13" s="148"/>
      <c r="G13" s="148"/>
      <c r="H13" s="148"/>
      <c r="I13" s="148"/>
      <c r="J13" s="148"/>
      <c r="K13" s="148"/>
      <c r="L13" s="148"/>
      <c r="M13" s="148"/>
    </row>
    <row r="14" spans="1:13" ht="16.5">
      <c r="A14" s="143" t="s">
        <v>435</v>
      </c>
      <c r="B14" s="148"/>
      <c r="C14" s="148"/>
      <c r="D14" s="148"/>
      <c r="E14" s="148"/>
      <c r="F14" s="148"/>
      <c r="G14" s="148"/>
      <c r="H14" s="148"/>
      <c r="I14" s="148"/>
      <c r="J14" s="148"/>
      <c r="K14" s="148"/>
      <c r="L14" s="148"/>
      <c r="M14" s="148"/>
    </row>
    <row r="15" spans="1:13" ht="16.5">
      <c r="A15" s="143" t="s">
        <v>434</v>
      </c>
      <c r="B15" s="148"/>
      <c r="C15" s="148"/>
      <c r="D15" s="148"/>
      <c r="E15" s="148"/>
      <c r="F15" s="148"/>
      <c r="G15" s="148"/>
      <c r="H15" s="148"/>
      <c r="I15" s="148"/>
      <c r="J15" s="148"/>
      <c r="K15" s="148"/>
      <c r="L15" s="148"/>
      <c r="M15" s="148"/>
    </row>
    <row r="16" spans="1:11" ht="19.5" customHeight="1">
      <c r="A16" s="149" t="s">
        <v>424</v>
      </c>
      <c r="B16" s="146"/>
      <c r="C16" s="146"/>
      <c r="D16" s="146"/>
      <c r="E16" s="144"/>
      <c r="F16" s="144"/>
      <c r="G16" s="144"/>
      <c r="H16" s="144"/>
      <c r="I16" s="144"/>
      <c r="J16" s="144"/>
      <c r="K16" s="144"/>
    </row>
    <row r="17" spans="1:6" ht="31.5">
      <c r="A17" s="149" t="s">
        <v>425</v>
      </c>
      <c r="B17" s="146"/>
      <c r="C17" s="146"/>
      <c r="D17" s="146"/>
      <c r="E17" s="144"/>
      <c r="F17" s="144"/>
    </row>
    <row r="18" spans="1:4" ht="31.5">
      <c r="A18" s="149" t="s">
        <v>426</v>
      </c>
      <c r="B18" s="146"/>
      <c r="C18" s="146"/>
      <c r="D18" s="146"/>
    </row>
    <row r="19" ht="34.5" customHeight="1">
      <c r="A19" s="149" t="s">
        <v>427</v>
      </c>
    </row>
    <row r="20" ht="35.25" customHeight="1">
      <c r="A20" s="149" t="s">
        <v>428</v>
      </c>
    </row>
    <row r="21" spans="1:8" ht="16.5">
      <c r="A21" s="143" t="s">
        <v>429</v>
      </c>
      <c r="B21" s="144"/>
      <c r="C21" s="144"/>
      <c r="D21" s="144"/>
      <c r="E21" s="144"/>
      <c r="F21" s="144"/>
      <c r="G21" s="144"/>
      <c r="H21" s="144"/>
    </row>
    <row r="22" spans="1:14" ht="32.25" customHeight="1">
      <c r="A22" s="149" t="s">
        <v>430</v>
      </c>
      <c r="B22" s="146"/>
      <c r="C22" s="146"/>
      <c r="D22" s="146"/>
      <c r="E22" s="146"/>
      <c r="F22" s="146"/>
      <c r="G22" s="146"/>
      <c r="H22" s="146"/>
      <c r="I22" s="146"/>
      <c r="J22" s="146"/>
      <c r="K22" s="146"/>
      <c r="L22" s="146"/>
      <c r="M22" s="146"/>
      <c r="N22" s="146"/>
    </row>
    <row r="23" spans="2:7" ht="15">
      <c r="B23" s="146"/>
      <c r="C23" s="146"/>
      <c r="D23" s="146"/>
      <c r="E23" s="146"/>
      <c r="F23" s="146"/>
      <c r="G23" s="146"/>
    </row>
    <row r="24" spans="1:7" ht="15">
      <c r="A24" s="146"/>
      <c r="B24" s="146"/>
      <c r="C24" s="146"/>
      <c r="D24" s="146"/>
      <c r="E24" s="146"/>
      <c r="F24" s="146"/>
      <c r="G24" s="146"/>
    </row>
    <row r="25" spans="1:7" ht="15">
      <c r="A25" s="146"/>
      <c r="B25" s="146"/>
      <c r="C25" s="146"/>
      <c r="D25" s="146"/>
      <c r="E25" s="146"/>
      <c r="F25" s="146"/>
      <c r="G25" s="146"/>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2:R17"/>
  <sheetViews>
    <sheetView workbookViewId="0" topLeftCell="A1">
      <selection activeCell="A1" sqref="A1"/>
    </sheetView>
  </sheetViews>
  <sheetFormatPr defaultColWidth="9.33203125" defaultRowHeight="12.75"/>
  <cols>
    <col min="1" max="1" width="14.16015625" style="2" customWidth="1"/>
    <col min="2" max="17" width="8.83203125" style="2" customWidth="1"/>
    <col min="18" max="16384" width="9.33203125" style="2" customWidth="1"/>
  </cols>
  <sheetData>
    <row r="2" spans="1:18" ht="12.75">
      <c r="A2" s="3" t="s">
        <v>127</v>
      </c>
      <c r="B2" s="4"/>
      <c r="C2" s="4"/>
      <c r="D2" s="4"/>
      <c r="E2" s="4"/>
      <c r="F2" s="4"/>
      <c r="G2" s="4"/>
      <c r="H2" s="4"/>
      <c r="I2" s="4"/>
      <c r="J2" s="4"/>
      <c r="K2" s="4"/>
      <c r="L2" s="4"/>
      <c r="M2" s="4"/>
      <c r="N2" s="4"/>
      <c r="O2" s="4"/>
      <c r="P2" s="4"/>
      <c r="Q2" s="4"/>
      <c r="R2" s="4"/>
    </row>
    <row r="3" spans="1:18" ht="12.75">
      <c r="A3" s="5" t="s">
        <v>128</v>
      </c>
      <c r="B3" s="4"/>
      <c r="C3" s="4"/>
      <c r="D3" s="4"/>
      <c r="E3" s="4"/>
      <c r="F3" s="4"/>
      <c r="G3" s="4"/>
      <c r="H3" s="4"/>
      <c r="I3" s="4"/>
      <c r="J3" s="4"/>
      <c r="K3" s="4"/>
      <c r="L3" s="4"/>
      <c r="M3" s="4"/>
      <c r="N3" s="4"/>
      <c r="O3" s="4"/>
      <c r="P3" s="4"/>
      <c r="Q3" s="4"/>
      <c r="R3" s="4"/>
    </row>
    <row r="4" spans="1:18" ht="12.75">
      <c r="A4" s="3" t="s">
        <v>375</v>
      </c>
      <c r="B4" s="4"/>
      <c r="C4" s="4"/>
      <c r="D4" s="4"/>
      <c r="E4" s="4"/>
      <c r="F4" s="4"/>
      <c r="G4" s="4"/>
      <c r="H4" s="4"/>
      <c r="I4" s="4"/>
      <c r="J4" s="4"/>
      <c r="K4" s="4"/>
      <c r="L4" s="4"/>
      <c r="M4" s="4"/>
      <c r="N4" s="4"/>
      <c r="O4" s="4"/>
      <c r="P4" s="4"/>
      <c r="Q4" s="4"/>
      <c r="R4" s="4"/>
    </row>
    <row r="6" spans="1:18" ht="12.75">
      <c r="A6" s="26" t="s">
        <v>129</v>
      </c>
      <c r="B6" s="23" t="s">
        <v>130</v>
      </c>
      <c r="C6" s="24"/>
      <c r="D6" s="24"/>
      <c r="E6" s="24"/>
      <c r="F6" s="24"/>
      <c r="G6" s="24"/>
      <c r="H6" s="24"/>
      <c r="I6" s="24"/>
      <c r="J6" s="24"/>
      <c r="K6" s="24"/>
      <c r="L6" s="24"/>
      <c r="M6" s="24"/>
      <c r="N6" s="24"/>
      <c r="O6" s="24"/>
      <c r="P6" s="24"/>
      <c r="Q6" s="24"/>
      <c r="R6" s="25"/>
    </row>
    <row r="7" spans="1:18" ht="12.75">
      <c r="A7" s="29" t="s">
        <v>131</v>
      </c>
      <c r="B7" s="22" t="s">
        <v>125</v>
      </c>
      <c r="C7" s="22" t="s">
        <v>126</v>
      </c>
      <c r="D7" s="22" t="s">
        <v>4</v>
      </c>
      <c r="E7" s="22" t="s">
        <v>31</v>
      </c>
      <c r="F7" s="22" t="s">
        <v>35</v>
      </c>
      <c r="G7" s="22" t="s">
        <v>37</v>
      </c>
      <c r="H7" s="22" t="s">
        <v>39</v>
      </c>
      <c r="I7" s="22" t="s">
        <v>41</v>
      </c>
      <c r="J7" s="22" t="s">
        <v>43</v>
      </c>
      <c r="K7" s="22" t="s">
        <v>45</v>
      </c>
      <c r="L7" s="22" t="s">
        <v>47</v>
      </c>
      <c r="M7" s="22" t="s">
        <v>49</v>
      </c>
      <c r="N7" s="22" t="s">
        <v>51</v>
      </c>
      <c r="O7" s="22" t="s">
        <v>53</v>
      </c>
      <c r="P7" s="22" t="s">
        <v>55</v>
      </c>
      <c r="Q7" s="22" t="s">
        <v>56</v>
      </c>
      <c r="R7" s="22">
        <v>1994</v>
      </c>
    </row>
    <row r="8" spans="1:18" ht="12.75">
      <c r="A8" s="28" t="s">
        <v>132</v>
      </c>
      <c r="B8" s="31"/>
      <c r="C8" s="31"/>
      <c r="D8" s="31"/>
      <c r="E8" s="31"/>
      <c r="F8" s="31"/>
      <c r="G8" s="31"/>
      <c r="H8" s="31"/>
      <c r="I8" s="31"/>
      <c r="J8" s="31"/>
      <c r="K8" s="31"/>
      <c r="L8" s="31"/>
      <c r="M8" s="31"/>
      <c r="N8" s="31"/>
      <c r="O8" s="31"/>
      <c r="P8" s="31"/>
      <c r="Q8" s="31"/>
      <c r="R8" s="6"/>
    </row>
    <row r="9" spans="1:18" ht="12.75">
      <c r="A9" s="28" t="s">
        <v>133</v>
      </c>
      <c r="B9" s="31">
        <v>66.2</v>
      </c>
      <c r="C9" s="31">
        <v>67.5</v>
      </c>
      <c r="D9" s="31">
        <v>68.2</v>
      </c>
      <c r="E9" s="31">
        <v>71</v>
      </c>
      <c r="F9" s="31">
        <v>71.5</v>
      </c>
      <c r="G9" s="31">
        <v>71.6</v>
      </c>
      <c r="H9" s="31">
        <v>71.8</v>
      </c>
      <c r="I9" s="31">
        <v>71.7</v>
      </c>
      <c r="J9" s="31">
        <v>71.9</v>
      </c>
      <c r="K9" s="31">
        <v>72.4</v>
      </c>
      <c r="L9" s="31">
        <v>72.6</v>
      </c>
      <c r="M9" s="31">
        <v>73.1</v>
      </c>
      <c r="N9" s="31">
        <v>73.062</v>
      </c>
      <c r="O9" s="31">
        <v>73.1</v>
      </c>
      <c r="P9" s="31">
        <v>73.3</v>
      </c>
      <c r="Q9" s="31">
        <v>73.4</v>
      </c>
      <c r="R9" s="73">
        <v>73.6</v>
      </c>
    </row>
    <row r="10" spans="1:18" ht="12.75">
      <c r="A10" s="29" t="s">
        <v>134</v>
      </c>
      <c r="B10" s="36">
        <v>71.9</v>
      </c>
      <c r="C10" s="36">
        <v>74</v>
      </c>
      <c r="D10" s="36">
        <v>75.3</v>
      </c>
      <c r="E10" s="36">
        <v>77.6</v>
      </c>
      <c r="F10" s="36">
        <v>78</v>
      </c>
      <c r="G10" s="36">
        <v>78.1</v>
      </c>
      <c r="H10" s="36">
        <v>78</v>
      </c>
      <c r="I10" s="36">
        <v>78.1</v>
      </c>
      <c r="J10" s="36">
        <v>78.2</v>
      </c>
      <c r="K10" s="36">
        <v>78.2</v>
      </c>
      <c r="L10" s="36">
        <v>78.5</v>
      </c>
      <c r="M10" s="36">
        <v>78.8</v>
      </c>
      <c r="N10" s="36">
        <v>78.954</v>
      </c>
      <c r="O10" s="36">
        <v>78.8</v>
      </c>
      <c r="P10" s="36">
        <v>79.2</v>
      </c>
      <c r="Q10" s="36">
        <v>79.4</v>
      </c>
      <c r="R10" s="74">
        <v>79.2</v>
      </c>
    </row>
    <row r="11" spans="1:18" ht="12.75">
      <c r="A11" s="28" t="s">
        <v>135</v>
      </c>
      <c r="B11" s="31"/>
      <c r="C11" s="31"/>
      <c r="D11" s="31"/>
      <c r="E11" s="31"/>
      <c r="F11" s="31"/>
      <c r="G11" s="31"/>
      <c r="H11" s="31"/>
      <c r="I11" s="31"/>
      <c r="J11" s="31"/>
      <c r="K11" s="31"/>
      <c r="L11" s="31"/>
      <c r="M11" s="31"/>
      <c r="N11" s="31"/>
      <c r="O11" s="31"/>
      <c r="P11" s="31"/>
      <c r="Q11" s="31"/>
      <c r="R11" s="73"/>
    </row>
    <row r="12" spans="1:18" ht="12.75">
      <c r="A12" s="28" t="s">
        <v>133</v>
      </c>
      <c r="B12" s="31">
        <v>60.4</v>
      </c>
      <c r="C12" s="31">
        <v>63.6</v>
      </c>
      <c r="D12" s="31">
        <v>59.9</v>
      </c>
      <c r="E12" s="31">
        <v>63.5</v>
      </c>
      <c r="F12" s="31">
        <v>64.1</v>
      </c>
      <c r="G12" s="31">
        <v>64.2</v>
      </c>
      <c r="H12" s="31">
        <v>63.9</v>
      </c>
      <c r="I12" s="31">
        <v>62.9</v>
      </c>
      <c r="J12" s="31">
        <v>62.7</v>
      </c>
      <c r="K12" s="31">
        <v>62.4</v>
      </c>
      <c r="L12" s="31">
        <v>63.1</v>
      </c>
      <c r="M12" s="31">
        <v>62.3</v>
      </c>
      <c r="N12" s="31">
        <v>63.838</v>
      </c>
      <c r="O12" s="31">
        <v>63.4</v>
      </c>
      <c r="P12" s="31">
        <v>64</v>
      </c>
      <c r="Q12" s="31">
        <v>63.8</v>
      </c>
      <c r="R12" s="73">
        <v>63.6</v>
      </c>
    </row>
    <row r="13" spans="1:18" ht="12.75">
      <c r="A13" s="29" t="s">
        <v>134</v>
      </c>
      <c r="B13" s="36">
        <v>63.4</v>
      </c>
      <c r="C13" s="36">
        <v>67.7</v>
      </c>
      <c r="D13" s="36">
        <v>68.3</v>
      </c>
      <c r="E13" s="36">
        <v>72.2</v>
      </c>
      <c r="F13" s="36">
        <v>72.7</v>
      </c>
      <c r="G13" s="36">
        <v>72.5</v>
      </c>
      <c r="H13" s="36">
        <v>72.5</v>
      </c>
      <c r="I13" s="36">
        <v>72.5</v>
      </c>
      <c r="J13" s="36">
        <v>72</v>
      </c>
      <c r="K13" s="36">
        <v>72</v>
      </c>
      <c r="L13" s="36">
        <v>71.8</v>
      </c>
      <c r="M13" s="36">
        <v>71.4</v>
      </c>
      <c r="N13" s="36">
        <v>73.171</v>
      </c>
      <c r="O13" s="36">
        <v>72.8</v>
      </c>
      <c r="P13" s="36">
        <v>72.7</v>
      </c>
      <c r="Q13" s="36">
        <v>72.9</v>
      </c>
      <c r="R13" s="74">
        <v>73.2</v>
      </c>
    </row>
    <row r="15" ht="12.75">
      <c r="A15" s="91" t="s">
        <v>374</v>
      </c>
    </row>
    <row r="17" ht="12.75">
      <c r="A17" s="11" t="s">
        <v>57</v>
      </c>
    </row>
  </sheetData>
  <printOptions gridLines="1"/>
  <pageMargins left="0.25" right="0" top="1" bottom="1" header="0" footer="0"/>
  <pageSetup fitToHeight="1" fitToWidth="1" orientation="landscape" scale="93" r:id="rId1"/>
</worksheet>
</file>

<file path=xl/worksheets/sheet11.xml><?xml version="1.0" encoding="utf-8"?>
<worksheet xmlns="http://schemas.openxmlformats.org/spreadsheetml/2006/main" xmlns:r="http://schemas.openxmlformats.org/officeDocument/2006/relationships">
  <dimension ref="A2:E102"/>
  <sheetViews>
    <sheetView workbookViewId="0" topLeftCell="A1">
      <selection activeCell="A1" sqref="A1"/>
    </sheetView>
  </sheetViews>
  <sheetFormatPr defaultColWidth="9.33203125" defaultRowHeight="12.75"/>
  <cols>
    <col min="1" max="1" width="18.16015625" style="2" customWidth="1"/>
    <col min="2" max="5" width="10.16015625" style="2" customWidth="1"/>
    <col min="6" max="16384" width="9.33203125" style="2" customWidth="1"/>
  </cols>
  <sheetData>
    <row r="2" spans="1:5" ht="12.75">
      <c r="A2" s="3" t="s">
        <v>136</v>
      </c>
      <c r="B2" s="4"/>
      <c r="C2" s="4"/>
      <c r="D2" s="4"/>
      <c r="E2" s="4"/>
    </row>
    <row r="3" spans="1:5" ht="12.75">
      <c r="A3" s="5" t="s">
        <v>137</v>
      </c>
      <c r="B3" s="4"/>
      <c r="C3" s="4"/>
      <c r="D3" s="4"/>
      <c r="E3" s="4"/>
    </row>
    <row r="4" spans="1:5" ht="12.75">
      <c r="A4" s="3" t="s">
        <v>64</v>
      </c>
      <c r="B4" s="4"/>
      <c r="C4" s="4"/>
      <c r="D4" s="4"/>
      <c r="E4" s="4"/>
    </row>
    <row r="6" spans="1:5" ht="12.75">
      <c r="A6" s="154" t="s">
        <v>377</v>
      </c>
      <c r="B6" s="23" t="s">
        <v>138</v>
      </c>
      <c r="C6" s="25"/>
      <c r="D6" s="38" t="s">
        <v>139</v>
      </c>
      <c r="E6" s="25"/>
    </row>
    <row r="7" spans="1:5" ht="12.75">
      <c r="A7" s="155"/>
      <c r="B7" s="69" t="s">
        <v>140</v>
      </c>
      <c r="C7" s="7" t="s">
        <v>141</v>
      </c>
      <c r="D7" s="69" t="s">
        <v>140</v>
      </c>
      <c r="E7" s="7" t="s">
        <v>141</v>
      </c>
    </row>
    <row r="8" spans="1:5" ht="12.75">
      <c r="A8" s="72" t="s">
        <v>142</v>
      </c>
      <c r="B8" s="67">
        <v>41747</v>
      </c>
      <c r="C8" s="68">
        <v>100</v>
      </c>
      <c r="D8" s="67">
        <v>40890</v>
      </c>
      <c r="E8" s="68">
        <v>100</v>
      </c>
    </row>
    <row r="9" spans="1:5" ht="12.75">
      <c r="A9" s="70" t="s">
        <v>143</v>
      </c>
      <c r="B9" s="8">
        <v>6196</v>
      </c>
      <c r="C9" s="31">
        <v>14.841785038445876</v>
      </c>
      <c r="D9" s="8">
        <v>3629</v>
      </c>
      <c r="E9" s="31">
        <v>8.875030569821472</v>
      </c>
    </row>
    <row r="10" spans="1:5" ht="12.75">
      <c r="A10" s="28" t="s">
        <v>144</v>
      </c>
      <c r="B10" s="8">
        <v>4542</v>
      </c>
      <c r="C10" s="31">
        <v>10.879823699906579</v>
      </c>
      <c r="D10" s="8">
        <v>3549</v>
      </c>
      <c r="E10" s="31">
        <v>8.679383712399119</v>
      </c>
    </row>
    <row r="11" spans="1:5" ht="12.75">
      <c r="A11" s="70" t="s">
        <v>145</v>
      </c>
      <c r="B11" s="8">
        <v>7667</v>
      </c>
      <c r="C11" s="31">
        <v>18.365391525139533</v>
      </c>
      <c r="D11" s="8">
        <v>23183</v>
      </c>
      <c r="E11" s="31">
        <v>56.69601369528002</v>
      </c>
    </row>
    <row r="12" spans="1:5" ht="12.75">
      <c r="A12" s="70" t="s">
        <v>146</v>
      </c>
      <c r="B12" s="8">
        <v>23167</v>
      </c>
      <c r="C12" s="31">
        <v>55.49380793829497</v>
      </c>
      <c r="D12" s="8">
        <v>10442</v>
      </c>
      <c r="E12" s="31">
        <v>25.53680606505258</v>
      </c>
    </row>
    <row r="13" spans="1:5" ht="12.75">
      <c r="A13" s="71" t="s">
        <v>147</v>
      </c>
      <c r="B13" s="19">
        <v>175</v>
      </c>
      <c r="C13" s="36">
        <v>0.41919179821304525</v>
      </c>
      <c r="D13" s="19">
        <v>87</v>
      </c>
      <c r="E13" s="36">
        <v>0.2127659574468085</v>
      </c>
    </row>
    <row r="14" spans="1:5" ht="12.75">
      <c r="A14" s="49"/>
      <c r="B14" s="50"/>
      <c r="D14" s="49"/>
      <c r="E14" s="50"/>
    </row>
    <row r="15" spans="1:5" ht="12.75">
      <c r="A15" s="110" t="s">
        <v>376</v>
      </c>
      <c r="B15" s="50"/>
      <c r="D15" s="49"/>
      <c r="E15" s="50"/>
    </row>
    <row r="16" spans="1:5" ht="12.75">
      <c r="A16" s="49"/>
      <c r="B16" s="50"/>
      <c r="D16" s="49"/>
      <c r="E16" s="50"/>
    </row>
    <row r="17" spans="1:5" ht="26.25" customHeight="1">
      <c r="A17" s="168" t="s">
        <v>57</v>
      </c>
      <c r="B17" s="169"/>
      <c r="C17" s="169"/>
      <c r="D17" s="169"/>
      <c r="E17" s="169"/>
    </row>
    <row r="18" ht="12.75">
      <c r="D18" s="49"/>
    </row>
    <row r="19" ht="12.75">
      <c r="D19" s="49"/>
    </row>
    <row r="91" spans="1:5" ht="12.75">
      <c r="A91" s="49"/>
      <c r="B91" s="49"/>
      <c r="C91" s="49"/>
      <c r="D91" s="49"/>
      <c r="E91" s="49"/>
    </row>
    <row r="92" spans="1:5" ht="12.75">
      <c r="A92" s="49"/>
      <c r="B92" s="49"/>
      <c r="C92" s="49"/>
      <c r="D92" s="49"/>
      <c r="E92" s="49"/>
    </row>
    <row r="93" spans="1:5" ht="12.75">
      <c r="A93" s="49"/>
      <c r="B93" s="49"/>
      <c r="C93" s="49"/>
      <c r="D93" s="49"/>
      <c r="E93" s="49"/>
    </row>
    <row r="94" spans="1:5" ht="12.75">
      <c r="A94" s="49"/>
      <c r="B94" s="49"/>
      <c r="C94" s="49"/>
      <c r="D94" s="49"/>
      <c r="E94" s="49"/>
    </row>
    <row r="95" spans="1:5" ht="12.75">
      <c r="A95" s="49"/>
      <c r="B95" s="49"/>
      <c r="C95" s="49"/>
      <c r="D95" s="49"/>
      <c r="E95" s="49"/>
    </row>
    <row r="96" spans="1:5" ht="12.75">
      <c r="A96" s="49"/>
      <c r="B96" s="49"/>
      <c r="C96" s="49"/>
      <c r="D96" s="49"/>
      <c r="E96" s="49"/>
    </row>
    <row r="97" spans="1:5" ht="12.75">
      <c r="A97" s="49"/>
      <c r="B97" s="49"/>
      <c r="C97" s="49"/>
      <c r="D97" s="49"/>
      <c r="E97" s="49"/>
    </row>
    <row r="98" spans="1:5" ht="12.75">
      <c r="A98" s="49"/>
      <c r="B98" s="49"/>
      <c r="C98" s="49"/>
      <c r="D98" s="49"/>
      <c r="E98" s="49"/>
    </row>
    <row r="99" spans="1:5" ht="12.75">
      <c r="A99" s="49"/>
      <c r="B99" s="49"/>
      <c r="C99" s="49"/>
      <c r="D99" s="49"/>
      <c r="E99" s="49"/>
    </row>
    <row r="100" spans="1:5" ht="12.75">
      <c r="A100" s="49"/>
      <c r="B100" s="49"/>
      <c r="C100" s="49"/>
      <c r="D100" s="49"/>
      <c r="E100" s="49"/>
    </row>
    <row r="101" spans="1:5" ht="12.75">
      <c r="A101" s="49"/>
      <c r="B101" s="49"/>
      <c r="C101" s="49"/>
      <c r="D101" s="49"/>
      <c r="E101" s="49"/>
    </row>
    <row r="102" spans="1:5" ht="12.75">
      <c r="A102" s="49"/>
      <c r="B102" s="49"/>
      <c r="C102" s="49"/>
      <c r="D102" s="49"/>
      <c r="E102" s="49"/>
    </row>
  </sheetData>
  <mergeCells count="2">
    <mergeCell ref="A6:A7"/>
    <mergeCell ref="A17:E17"/>
  </mergeCells>
  <printOptions/>
  <pageMargins left="1.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2:E35"/>
  <sheetViews>
    <sheetView workbookViewId="0" topLeftCell="A1">
      <selection activeCell="A1" sqref="A1"/>
    </sheetView>
  </sheetViews>
  <sheetFormatPr defaultColWidth="9.33203125" defaultRowHeight="12.75"/>
  <cols>
    <col min="1" max="1" width="22.16015625" style="2" customWidth="1"/>
    <col min="2" max="5" width="12.83203125" style="2" customWidth="1"/>
    <col min="6" max="16384" width="9.33203125" style="2" customWidth="1"/>
  </cols>
  <sheetData>
    <row r="2" spans="1:5" ht="12.75">
      <c r="A2" s="3" t="s">
        <v>148</v>
      </c>
      <c r="B2" s="4"/>
      <c r="C2" s="4"/>
      <c r="D2" s="4"/>
      <c r="E2" s="4"/>
    </row>
    <row r="3" spans="1:5" ht="12.75">
      <c r="A3" s="5" t="s">
        <v>149</v>
      </c>
      <c r="B3" s="4"/>
      <c r="C3" s="4"/>
      <c r="D3" s="4"/>
      <c r="E3" s="4"/>
    </row>
    <row r="4" spans="1:5" ht="12.75">
      <c r="A4" s="3" t="s">
        <v>150</v>
      </c>
      <c r="B4" s="4"/>
      <c r="C4" s="4"/>
      <c r="D4" s="4"/>
      <c r="E4" s="4"/>
    </row>
    <row r="5" spans="1:5" ht="12.75">
      <c r="A5" s="3" t="s">
        <v>151</v>
      </c>
      <c r="B5" s="4"/>
      <c r="C5" s="4"/>
      <c r="D5" s="4"/>
      <c r="E5" s="4"/>
    </row>
    <row r="6" spans="1:5" ht="12.75">
      <c r="A6" s="3" t="s">
        <v>152</v>
      </c>
      <c r="B6" s="4"/>
      <c r="C6" s="4"/>
      <c r="D6" s="4"/>
      <c r="E6" s="4"/>
    </row>
    <row r="7" spans="1:5" ht="12.75">
      <c r="A7" s="3" t="s">
        <v>153</v>
      </c>
      <c r="B7" s="4"/>
      <c r="C7" s="4"/>
      <c r="D7" s="4"/>
      <c r="E7" s="4"/>
    </row>
    <row r="9" spans="1:5" ht="12.75">
      <c r="A9" s="176" t="s">
        <v>331</v>
      </c>
      <c r="B9" s="170" t="s">
        <v>330</v>
      </c>
      <c r="C9" s="171"/>
      <c r="D9" s="170" t="s">
        <v>329</v>
      </c>
      <c r="E9" s="171"/>
    </row>
    <row r="10" spans="1:5" ht="12.75">
      <c r="A10" s="158"/>
      <c r="B10" s="172"/>
      <c r="C10" s="173"/>
      <c r="D10" s="172"/>
      <c r="E10" s="173"/>
    </row>
    <row r="11" spans="1:5" ht="12.75">
      <c r="A11" s="158"/>
      <c r="B11" s="174"/>
      <c r="C11" s="175"/>
      <c r="D11" s="174"/>
      <c r="E11" s="175"/>
    </row>
    <row r="12" spans="1:5" ht="12.75">
      <c r="A12" s="155"/>
      <c r="B12" s="69" t="s">
        <v>140</v>
      </c>
      <c r="C12" s="69" t="s">
        <v>141</v>
      </c>
      <c r="D12" s="69" t="s">
        <v>140</v>
      </c>
      <c r="E12" s="69" t="s">
        <v>141</v>
      </c>
    </row>
    <row r="13" spans="1:5" ht="12.75">
      <c r="A13" s="63" t="s">
        <v>154</v>
      </c>
      <c r="B13" s="67">
        <v>1956</v>
      </c>
      <c r="C13" s="68">
        <v>100</v>
      </c>
      <c r="D13" s="67">
        <v>1108</v>
      </c>
      <c r="E13" s="68">
        <v>100</v>
      </c>
    </row>
    <row r="14" spans="1:5" ht="12.75">
      <c r="A14" s="15"/>
      <c r="B14" s="47"/>
      <c r="C14" s="6"/>
      <c r="D14" s="6"/>
      <c r="E14" s="6"/>
    </row>
    <row r="15" spans="1:5" ht="12.75">
      <c r="A15" s="28" t="s">
        <v>378</v>
      </c>
      <c r="B15" s="8">
        <v>450</v>
      </c>
      <c r="C15" s="31">
        <v>23.006134969325153</v>
      </c>
      <c r="D15" s="8">
        <v>275</v>
      </c>
      <c r="E15" s="31">
        <v>24.819494584837546</v>
      </c>
    </row>
    <row r="16" spans="1:5" ht="12.75">
      <c r="A16" s="28" t="s">
        <v>379</v>
      </c>
      <c r="B16" s="8">
        <v>404</v>
      </c>
      <c r="C16" s="31">
        <v>20.654396728016362</v>
      </c>
      <c r="D16" s="8">
        <v>158</v>
      </c>
      <c r="E16" s="31">
        <v>14.259927797833935</v>
      </c>
    </row>
    <row r="17" spans="1:5" ht="12.75">
      <c r="A17" s="28" t="s">
        <v>380</v>
      </c>
      <c r="B17" s="8">
        <v>290</v>
      </c>
      <c r="C17" s="31">
        <v>14.826175869120656</v>
      </c>
      <c r="D17" s="8">
        <v>130</v>
      </c>
      <c r="E17" s="31">
        <v>11.732851985559567</v>
      </c>
    </row>
    <row r="18" spans="1:5" ht="12.75">
      <c r="A18" s="28" t="s">
        <v>381</v>
      </c>
      <c r="B18" s="8">
        <v>240</v>
      </c>
      <c r="C18" s="31">
        <v>12.269938650306749</v>
      </c>
      <c r="D18" s="8">
        <v>67</v>
      </c>
      <c r="E18" s="31">
        <v>6.046931407942238</v>
      </c>
    </row>
    <row r="19" spans="1:5" ht="12.75">
      <c r="A19" s="28" t="s">
        <v>382</v>
      </c>
      <c r="B19" s="8">
        <v>88</v>
      </c>
      <c r="C19" s="31">
        <v>4.4989775051124745</v>
      </c>
      <c r="D19" s="8">
        <v>21</v>
      </c>
      <c r="E19" s="31">
        <v>1.895306859205776</v>
      </c>
    </row>
    <row r="20" spans="1:5" ht="12.75">
      <c r="A20" s="28" t="s">
        <v>383</v>
      </c>
      <c r="B20" s="8">
        <v>78</v>
      </c>
      <c r="C20" s="31">
        <v>3.9877300613496933</v>
      </c>
      <c r="D20" s="8">
        <v>70</v>
      </c>
      <c r="E20" s="31">
        <v>6.31768953068592</v>
      </c>
    </row>
    <row r="21" spans="1:5" ht="12.75">
      <c r="A21" s="28" t="s">
        <v>384</v>
      </c>
      <c r="B21" s="8">
        <v>47</v>
      </c>
      <c r="C21" s="31">
        <v>2.4028629856850716</v>
      </c>
      <c r="D21" s="8">
        <v>46</v>
      </c>
      <c r="E21" s="31">
        <v>4.1516245487364625</v>
      </c>
    </row>
    <row r="22" spans="1:5" ht="12.75">
      <c r="A22" s="28" t="s">
        <v>385</v>
      </c>
      <c r="B22" s="8">
        <v>44</v>
      </c>
      <c r="C22" s="31">
        <v>2.2494887525562373</v>
      </c>
      <c r="D22" s="8">
        <v>20</v>
      </c>
      <c r="E22" s="31">
        <v>1.8050541516245486</v>
      </c>
    </row>
    <row r="23" spans="1:5" ht="12.75">
      <c r="A23" s="28" t="s">
        <v>386</v>
      </c>
      <c r="B23" s="8">
        <v>33</v>
      </c>
      <c r="C23" s="31">
        <v>1.687116564417178</v>
      </c>
      <c r="D23" s="8">
        <v>21</v>
      </c>
      <c r="E23" s="31">
        <v>1.895306859205776</v>
      </c>
    </row>
    <row r="24" spans="1:5" ht="12.75">
      <c r="A24" s="28" t="s">
        <v>387</v>
      </c>
      <c r="B24" s="8">
        <v>26</v>
      </c>
      <c r="C24" s="31">
        <v>1.329243353783231</v>
      </c>
      <c r="D24" s="8">
        <v>12</v>
      </c>
      <c r="E24" s="31">
        <v>1.083032490974729</v>
      </c>
    </row>
    <row r="25" spans="1:5" ht="12.75">
      <c r="A25" s="28" t="s">
        <v>388</v>
      </c>
      <c r="B25" s="8">
        <v>22</v>
      </c>
      <c r="C25" s="31">
        <v>1.1247443762781186</v>
      </c>
      <c r="D25" s="8">
        <v>7</v>
      </c>
      <c r="E25" s="31">
        <v>0.631768953068592</v>
      </c>
    </row>
    <row r="26" spans="1:5" ht="12.75">
      <c r="A26" s="28" t="s">
        <v>389</v>
      </c>
      <c r="B26" s="8">
        <v>20</v>
      </c>
      <c r="C26" s="31">
        <v>1.0224948875255624</v>
      </c>
      <c r="D26" s="8">
        <v>12</v>
      </c>
      <c r="E26" s="31">
        <v>1.083032490974729</v>
      </c>
    </row>
    <row r="27" spans="1:5" ht="12.75">
      <c r="A27" s="28" t="s">
        <v>390</v>
      </c>
      <c r="B27" s="8">
        <v>19</v>
      </c>
      <c r="C27" s="31">
        <v>0.9713701431492843</v>
      </c>
      <c r="D27" s="8">
        <v>18</v>
      </c>
      <c r="E27" s="31">
        <v>1.6245487364620936</v>
      </c>
    </row>
    <row r="28" spans="1:5" ht="12.75">
      <c r="A28" s="28" t="s">
        <v>391</v>
      </c>
      <c r="B28" s="8">
        <v>19</v>
      </c>
      <c r="C28" s="31">
        <v>0.9713701431492843</v>
      </c>
      <c r="D28" s="8">
        <v>11</v>
      </c>
      <c r="E28" s="31">
        <v>0.9927797833935018</v>
      </c>
    </row>
    <row r="29" spans="1:5" ht="12.75">
      <c r="A29" s="28" t="s">
        <v>392</v>
      </c>
      <c r="B29" s="8">
        <v>17</v>
      </c>
      <c r="C29" s="31">
        <v>0.869120654396728</v>
      </c>
      <c r="D29" s="8">
        <v>10</v>
      </c>
      <c r="E29" s="31">
        <v>0.9025270758122743</v>
      </c>
    </row>
    <row r="30" spans="1:5" ht="12.75">
      <c r="A30" s="111" t="s">
        <v>155</v>
      </c>
      <c r="B30" s="8">
        <v>140</v>
      </c>
      <c r="C30" s="31">
        <v>7.157464212678937</v>
      </c>
      <c r="D30" s="8">
        <v>159</v>
      </c>
      <c r="E30" s="31">
        <v>14.350180505415164</v>
      </c>
    </row>
    <row r="31" spans="1:5" ht="12.75">
      <c r="A31" s="28" t="s">
        <v>156</v>
      </c>
      <c r="B31" s="8">
        <v>19</v>
      </c>
      <c r="C31" s="31">
        <v>0.9713701431492843</v>
      </c>
      <c r="D31" s="8">
        <v>27</v>
      </c>
      <c r="E31" s="31">
        <v>2.436823104693141</v>
      </c>
    </row>
    <row r="32" spans="1:5" ht="12.75">
      <c r="A32" s="111" t="s">
        <v>157</v>
      </c>
      <c r="B32" s="114" t="s">
        <v>393</v>
      </c>
      <c r="C32" s="114" t="s">
        <v>393</v>
      </c>
      <c r="D32" s="8">
        <v>27</v>
      </c>
      <c r="E32" s="31">
        <v>2.436823104693141</v>
      </c>
    </row>
    <row r="33" spans="1:5" ht="12.75">
      <c r="A33" s="112" t="s">
        <v>90</v>
      </c>
      <c r="B33" s="113" t="s">
        <v>393</v>
      </c>
      <c r="C33" s="113" t="s">
        <v>393</v>
      </c>
      <c r="D33" s="19">
        <v>17</v>
      </c>
      <c r="E33" s="36">
        <v>1.5342960288808665</v>
      </c>
    </row>
    <row r="34" ht="12.75">
      <c r="B34" s="48"/>
    </row>
    <row r="35" spans="1:5" ht="25.5" customHeight="1">
      <c r="A35" s="152" t="s">
        <v>57</v>
      </c>
      <c r="B35" s="153"/>
      <c r="C35" s="153"/>
      <c r="D35" s="153"/>
      <c r="E35" s="153"/>
    </row>
  </sheetData>
  <mergeCells count="4">
    <mergeCell ref="D9:E11"/>
    <mergeCell ref="B9:C11"/>
    <mergeCell ref="A9:A12"/>
    <mergeCell ref="A35:E35"/>
  </mergeCells>
  <printOptions/>
  <pageMargins left="1.5" right="0.75" top="1" bottom="1"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2:G25"/>
  <sheetViews>
    <sheetView workbookViewId="0" topLeftCell="A1">
      <selection activeCell="A1" sqref="A1"/>
    </sheetView>
  </sheetViews>
  <sheetFormatPr defaultColWidth="9.33203125" defaultRowHeight="12.75"/>
  <cols>
    <col min="1" max="1" width="8.83203125" style="2" customWidth="1"/>
    <col min="2" max="2" width="50.16015625" style="2" customWidth="1"/>
    <col min="3" max="4" width="14.16015625" style="2" customWidth="1"/>
    <col min="5" max="5" width="12.83203125" style="2" customWidth="1"/>
    <col min="6" max="6" width="14.16015625" style="2" customWidth="1"/>
    <col min="7" max="16384" width="9.33203125" style="2" customWidth="1"/>
  </cols>
  <sheetData>
    <row r="2" spans="1:6" ht="12.75">
      <c r="A2" s="3" t="s">
        <v>158</v>
      </c>
      <c r="B2" s="4"/>
      <c r="C2" s="4"/>
      <c r="D2" s="4"/>
      <c r="E2" s="4"/>
      <c r="F2" s="4"/>
    </row>
    <row r="3" spans="1:6" ht="12.75">
      <c r="A3" s="5" t="s">
        <v>395</v>
      </c>
      <c r="B3" s="4"/>
      <c r="C3" s="4"/>
      <c r="D3" s="4"/>
      <c r="E3" s="4"/>
      <c r="F3" s="4"/>
    </row>
    <row r="4" spans="1:6" ht="14.25">
      <c r="A4" s="3" t="s">
        <v>326</v>
      </c>
      <c r="B4" s="4"/>
      <c r="C4" s="4"/>
      <c r="D4" s="4"/>
      <c r="E4" s="4"/>
      <c r="F4" s="4"/>
    </row>
    <row r="6" spans="1:6" ht="12.75">
      <c r="A6" s="178" t="s">
        <v>305</v>
      </c>
      <c r="B6" s="178" t="s">
        <v>306</v>
      </c>
      <c r="C6" s="179" t="s">
        <v>394</v>
      </c>
      <c r="D6" s="179"/>
      <c r="E6" s="179" t="s">
        <v>353</v>
      </c>
      <c r="F6" s="179"/>
    </row>
    <row r="7" spans="1:6" ht="12.75">
      <c r="A7" s="155"/>
      <c r="B7" s="155"/>
      <c r="C7" s="117" t="s">
        <v>352</v>
      </c>
      <c r="D7" s="117" t="s">
        <v>351</v>
      </c>
      <c r="E7" s="117" t="s">
        <v>352</v>
      </c>
      <c r="F7" s="117" t="s">
        <v>351</v>
      </c>
    </row>
    <row r="8" spans="1:6" ht="12.75">
      <c r="A8" s="69" t="s">
        <v>159</v>
      </c>
      <c r="B8" s="28" t="s">
        <v>160</v>
      </c>
      <c r="C8" s="42">
        <v>28195</v>
      </c>
      <c r="D8" s="42">
        <v>730730</v>
      </c>
      <c r="E8" s="43">
        <v>298.8763859140232</v>
      </c>
      <c r="F8" s="43">
        <v>280.3</v>
      </c>
    </row>
    <row r="9" spans="1:6" ht="12.75">
      <c r="A9" s="69" t="s">
        <v>161</v>
      </c>
      <c r="B9" s="28" t="s">
        <v>162</v>
      </c>
      <c r="C9" s="42">
        <v>19410</v>
      </c>
      <c r="D9" s="42">
        <v>538560</v>
      </c>
      <c r="E9" s="43">
        <v>205.7524614502994</v>
      </c>
      <c r="F9" s="43">
        <v>206.6</v>
      </c>
    </row>
    <row r="10" spans="1:6" ht="12.75">
      <c r="A10" s="69" t="s">
        <v>163</v>
      </c>
      <c r="B10" s="28" t="s">
        <v>164</v>
      </c>
      <c r="C10" s="42">
        <v>5680</v>
      </c>
      <c r="D10" s="42">
        <v>153940</v>
      </c>
      <c r="E10" s="43">
        <v>60.20989083141166</v>
      </c>
      <c r="F10" s="43">
        <v>59.1</v>
      </c>
    </row>
    <row r="11" spans="1:6" ht="12.75">
      <c r="A11" s="69" t="s">
        <v>165</v>
      </c>
      <c r="B11" s="28" t="s">
        <v>166</v>
      </c>
      <c r="C11" s="44"/>
      <c r="D11" s="42"/>
      <c r="E11" s="45"/>
      <c r="F11" s="45"/>
    </row>
    <row r="12" spans="1:6" ht="12.75">
      <c r="A12" s="6"/>
      <c r="B12" s="28" t="s">
        <v>167</v>
      </c>
      <c r="C12" s="42">
        <v>3447</v>
      </c>
      <c r="D12" s="42">
        <v>101170</v>
      </c>
      <c r="E12" s="43">
        <v>36.539347481668315</v>
      </c>
      <c r="F12" s="43">
        <v>38.8</v>
      </c>
    </row>
    <row r="13" spans="1:6" ht="12.75">
      <c r="A13" s="69">
        <v>5</v>
      </c>
      <c r="B13" s="28" t="s">
        <v>168</v>
      </c>
      <c r="C13" s="42">
        <v>2928</v>
      </c>
      <c r="D13" s="42">
        <v>88370</v>
      </c>
      <c r="E13" s="43">
        <v>31.037774710277002</v>
      </c>
      <c r="F13" s="43">
        <v>33.9</v>
      </c>
    </row>
    <row r="14" spans="1:6" ht="12.75">
      <c r="A14" s="69">
        <v>6</v>
      </c>
      <c r="B14" s="28" t="s">
        <v>169</v>
      </c>
      <c r="C14" s="42">
        <v>2877</v>
      </c>
      <c r="D14" s="42">
        <v>81820</v>
      </c>
      <c r="E14" s="43">
        <v>30.497157732741442</v>
      </c>
      <c r="F14" s="43">
        <v>31.4</v>
      </c>
    </row>
    <row r="15" spans="1:6" ht="12.75">
      <c r="A15" s="69">
        <v>7</v>
      </c>
      <c r="B15" s="28" t="s">
        <v>170</v>
      </c>
      <c r="C15" s="42">
        <v>2224</v>
      </c>
      <c r="D15" s="42">
        <v>55270</v>
      </c>
      <c r="E15" s="43">
        <v>23.575140353707667</v>
      </c>
      <c r="F15" s="43">
        <v>21.2</v>
      </c>
    </row>
    <row r="16" spans="1:6" ht="12.75">
      <c r="A16" s="69">
        <v>8</v>
      </c>
      <c r="B16" s="28" t="s">
        <v>171</v>
      </c>
      <c r="C16" s="42">
        <v>1035</v>
      </c>
      <c r="D16" s="42">
        <v>25660</v>
      </c>
      <c r="E16" s="43">
        <v>10.971344544104063</v>
      </c>
      <c r="F16" s="43">
        <v>9.8</v>
      </c>
    </row>
    <row r="17" spans="1:6" ht="12.75">
      <c r="A17" s="69">
        <v>9</v>
      </c>
      <c r="B17" s="28" t="s">
        <v>172</v>
      </c>
      <c r="C17" s="42">
        <v>1023</v>
      </c>
      <c r="D17" s="42">
        <v>23680</v>
      </c>
      <c r="E17" s="43">
        <v>10.844140549389813</v>
      </c>
      <c r="F17" s="43">
        <v>9.1</v>
      </c>
    </row>
    <row r="18" spans="1:7" ht="12.75">
      <c r="A18" s="22">
        <v>10</v>
      </c>
      <c r="B18" s="28" t="s">
        <v>173</v>
      </c>
      <c r="C18" s="42">
        <v>1022</v>
      </c>
      <c r="D18" s="42">
        <v>30570</v>
      </c>
      <c r="E18" s="43">
        <v>10.83354021649696</v>
      </c>
      <c r="F18" s="43">
        <v>11.7</v>
      </c>
      <c r="G18" s="46"/>
    </row>
    <row r="19" spans="1:6" ht="12.75">
      <c r="A19" s="116"/>
      <c r="B19" s="115" t="s">
        <v>174</v>
      </c>
      <c r="C19" s="64">
        <v>67841</v>
      </c>
      <c r="D19" s="64">
        <v>1829770</v>
      </c>
      <c r="E19" s="65">
        <v>719.1371837841195</v>
      </c>
      <c r="F19" s="65">
        <v>701.9</v>
      </c>
    </row>
    <row r="20" spans="1:6" ht="12.75">
      <c r="A20" s="116"/>
      <c r="B20" s="115" t="s">
        <v>175</v>
      </c>
      <c r="C20" s="64">
        <v>14803</v>
      </c>
      <c r="D20" s="64">
        <v>456230</v>
      </c>
      <c r="E20" s="65">
        <v>156.91672781292024</v>
      </c>
      <c r="F20" s="65">
        <v>175</v>
      </c>
    </row>
    <row r="21" spans="1:6" ht="12.75">
      <c r="A21" s="116"/>
      <c r="B21" s="18" t="s">
        <v>176</v>
      </c>
      <c r="C21" s="61">
        <v>82644</v>
      </c>
      <c r="D21" s="61">
        <v>2286000</v>
      </c>
      <c r="E21" s="62">
        <v>876.0539115970398</v>
      </c>
      <c r="F21" s="62">
        <v>876.9</v>
      </c>
    </row>
    <row r="23" spans="1:6" ht="26.25" customHeight="1">
      <c r="A23" s="177" t="s">
        <v>396</v>
      </c>
      <c r="B23" s="153"/>
      <c r="C23" s="153"/>
      <c r="D23" s="153"/>
      <c r="E23" s="153"/>
      <c r="F23" s="153"/>
    </row>
    <row r="25" ht="12.75">
      <c r="A25" s="11" t="s">
        <v>57</v>
      </c>
    </row>
  </sheetData>
  <mergeCells count="5">
    <mergeCell ref="A23:F23"/>
    <mergeCell ref="B6:B7"/>
    <mergeCell ref="A6:A7"/>
    <mergeCell ref="C6:D6"/>
    <mergeCell ref="E6:F6"/>
  </mergeCells>
  <printOptions/>
  <pageMargins left="0.75" right="0.75" top="1" bottom="1" header="0" footer="0"/>
  <pageSetup fitToHeight="1" fitToWidth="1" orientation="portrait" scale="89" r:id="rId1"/>
</worksheet>
</file>

<file path=xl/worksheets/sheet14.xml><?xml version="1.0" encoding="utf-8"?>
<worksheet xmlns="http://schemas.openxmlformats.org/spreadsheetml/2006/main" xmlns:r="http://schemas.openxmlformats.org/officeDocument/2006/relationships">
  <sheetPr>
    <pageSetUpPr fitToPage="1"/>
  </sheetPr>
  <dimension ref="A2:M25"/>
  <sheetViews>
    <sheetView workbookViewId="0" topLeftCell="A1">
      <selection activeCell="A1" sqref="A1"/>
    </sheetView>
  </sheetViews>
  <sheetFormatPr defaultColWidth="9.33203125" defaultRowHeight="12.75"/>
  <cols>
    <col min="1" max="1" width="42.83203125" style="2" customWidth="1"/>
    <col min="2" max="11" width="10.16015625" style="2" customWidth="1"/>
    <col min="12" max="12" width="11.5" style="2" customWidth="1"/>
    <col min="13" max="13" width="10.16015625" style="2" customWidth="1"/>
    <col min="14" max="16384" width="9.33203125" style="2" customWidth="1"/>
  </cols>
  <sheetData>
    <row r="2" spans="1:13" ht="12.75">
      <c r="A2" s="3" t="s">
        <v>177</v>
      </c>
      <c r="B2" s="4"/>
      <c r="C2" s="4"/>
      <c r="D2" s="4"/>
      <c r="E2" s="4"/>
      <c r="F2" s="4"/>
      <c r="G2" s="4"/>
      <c r="H2" s="4"/>
      <c r="I2" s="4"/>
      <c r="J2" s="4"/>
      <c r="K2" s="4"/>
      <c r="L2" s="4"/>
      <c r="M2" s="4"/>
    </row>
    <row r="3" spans="1:13" ht="12.75">
      <c r="A3" s="5" t="s">
        <v>397</v>
      </c>
      <c r="B3" s="4"/>
      <c r="C3" s="4"/>
      <c r="D3" s="4"/>
      <c r="E3" s="4"/>
      <c r="F3" s="4"/>
      <c r="G3" s="4"/>
      <c r="H3" s="4"/>
      <c r="I3" s="4"/>
      <c r="J3" s="4"/>
      <c r="K3" s="4"/>
      <c r="L3" s="4"/>
      <c r="M3" s="4"/>
    </row>
    <row r="4" spans="1:13" ht="12.75">
      <c r="A4" s="3" t="s">
        <v>64</v>
      </c>
      <c r="B4" s="4"/>
      <c r="C4" s="4"/>
      <c r="D4" s="4"/>
      <c r="E4" s="4"/>
      <c r="F4" s="4"/>
      <c r="G4" s="4"/>
      <c r="H4" s="4"/>
      <c r="I4" s="4"/>
      <c r="J4" s="4"/>
      <c r="K4" s="4"/>
      <c r="L4" s="4"/>
      <c r="M4" s="4"/>
    </row>
    <row r="6" spans="1:13" ht="12.75">
      <c r="A6" s="154" t="s">
        <v>306</v>
      </c>
      <c r="B6" s="23" t="s">
        <v>366</v>
      </c>
      <c r="C6" s="24"/>
      <c r="D6" s="25"/>
      <c r="E6" s="38" t="s">
        <v>132</v>
      </c>
      <c r="F6" s="24"/>
      <c r="G6" s="25"/>
      <c r="H6" s="38" t="s">
        <v>135</v>
      </c>
      <c r="I6" s="24"/>
      <c r="J6" s="25"/>
      <c r="K6" s="38" t="s">
        <v>325</v>
      </c>
      <c r="L6" s="24"/>
      <c r="M6" s="25"/>
    </row>
    <row r="7" spans="1:13" ht="12.75">
      <c r="A7" s="155"/>
      <c r="B7" s="22" t="s">
        <v>142</v>
      </c>
      <c r="C7" s="22" t="s">
        <v>308</v>
      </c>
      <c r="D7" s="22" t="s">
        <v>309</v>
      </c>
      <c r="E7" s="22" t="s">
        <v>142</v>
      </c>
      <c r="F7" s="22" t="s">
        <v>308</v>
      </c>
      <c r="G7" s="22" t="s">
        <v>309</v>
      </c>
      <c r="H7" s="22" t="s">
        <v>142</v>
      </c>
      <c r="I7" s="22" t="s">
        <v>308</v>
      </c>
      <c r="J7" s="22" t="s">
        <v>309</v>
      </c>
      <c r="K7" s="22" t="s">
        <v>142</v>
      </c>
      <c r="L7" s="22" t="s">
        <v>308</v>
      </c>
      <c r="M7" s="22" t="s">
        <v>309</v>
      </c>
    </row>
    <row r="8" spans="1:13" ht="12.75">
      <c r="A8" s="15"/>
      <c r="B8" s="6"/>
      <c r="C8" s="6"/>
      <c r="D8" s="6"/>
      <c r="E8" s="6"/>
      <c r="F8" s="6"/>
      <c r="G8" s="6"/>
      <c r="H8" s="6"/>
      <c r="I8" s="6"/>
      <c r="J8" s="6"/>
      <c r="K8" s="6"/>
      <c r="L8" s="6"/>
      <c r="M8" s="6"/>
    </row>
    <row r="9" spans="1:13" ht="12.75">
      <c r="A9" s="28" t="s">
        <v>178</v>
      </c>
      <c r="B9" s="13">
        <v>28195</v>
      </c>
      <c r="C9" s="13">
        <v>13902</v>
      </c>
      <c r="D9" s="13">
        <v>14293</v>
      </c>
      <c r="E9" s="13">
        <v>24237</v>
      </c>
      <c r="F9" s="13">
        <v>11861</v>
      </c>
      <c r="G9" s="13">
        <v>12376</v>
      </c>
      <c r="H9" s="13">
        <v>3785</v>
      </c>
      <c r="I9" s="13">
        <v>1932</v>
      </c>
      <c r="J9" s="13">
        <v>1853</v>
      </c>
      <c r="K9" s="13">
        <v>172</v>
      </c>
      <c r="L9" s="13">
        <v>109</v>
      </c>
      <c r="M9" s="13">
        <v>63</v>
      </c>
    </row>
    <row r="10" spans="1:13" ht="12.75">
      <c r="A10" s="28" t="s">
        <v>179</v>
      </c>
      <c r="B10" s="13">
        <v>19410</v>
      </c>
      <c r="C10" s="13">
        <v>10194</v>
      </c>
      <c r="D10" s="13">
        <v>9215</v>
      </c>
      <c r="E10" s="13">
        <v>16600</v>
      </c>
      <c r="F10" s="13">
        <v>8629</v>
      </c>
      <c r="G10" s="13">
        <v>7970</v>
      </c>
      <c r="H10" s="13">
        <v>2643</v>
      </c>
      <c r="I10" s="13">
        <v>1476</v>
      </c>
      <c r="J10" s="13">
        <v>1167</v>
      </c>
      <c r="K10" s="13">
        <v>165</v>
      </c>
      <c r="L10" s="13">
        <v>89</v>
      </c>
      <c r="M10" s="13">
        <v>76</v>
      </c>
    </row>
    <row r="11" spans="1:13" ht="12.75">
      <c r="A11" s="28" t="s">
        <v>180</v>
      </c>
      <c r="B11" s="13">
        <v>5680</v>
      </c>
      <c r="C11" s="13">
        <v>2176</v>
      </c>
      <c r="D11" s="13">
        <v>3504</v>
      </c>
      <c r="E11" s="13">
        <v>4845</v>
      </c>
      <c r="F11" s="13">
        <v>1819</v>
      </c>
      <c r="G11" s="13">
        <v>3026</v>
      </c>
      <c r="H11" s="13">
        <v>792</v>
      </c>
      <c r="I11" s="13">
        <v>335</v>
      </c>
      <c r="J11" s="13">
        <v>457</v>
      </c>
      <c r="K11" s="13">
        <v>43</v>
      </c>
      <c r="L11" s="13">
        <v>22</v>
      </c>
      <c r="M11" s="13">
        <v>21</v>
      </c>
    </row>
    <row r="12" spans="1:13" ht="25.5">
      <c r="A12" s="37" t="s">
        <v>181</v>
      </c>
      <c r="B12" s="13">
        <v>3447</v>
      </c>
      <c r="C12" s="13">
        <v>1807</v>
      </c>
      <c r="D12" s="13">
        <v>1640</v>
      </c>
      <c r="E12" s="13">
        <v>3126</v>
      </c>
      <c r="F12" s="13">
        <v>1621</v>
      </c>
      <c r="G12" s="13">
        <v>1505</v>
      </c>
      <c r="H12" s="13">
        <v>298</v>
      </c>
      <c r="I12" s="13">
        <v>174</v>
      </c>
      <c r="J12" s="13">
        <v>124</v>
      </c>
      <c r="K12" s="13">
        <v>22</v>
      </c>
      <c r="L12" s="13">
        <v>12</v>
      </c>
      <c r="M12" s="13">
        <v>10</v>
      </c>
    </row>
    <row r="13" spans="1:13" ht="12.75">
      <c r="A13" s="28" t="s">
        <v>182</v>
      </c>
      <c r="B13" s="13">
        <v>2928</v>
      </c>
      <c r="C13" s="13">
        <v>1825</v>
      </c>
      <c r="D13" s="13">
        <v>1103</v>
      </c>
      <c r="E13" s="13">
        <v>2451</v>
      </c>
      <c r="F13" s="13">
        <v>1519</v>
      </c>
      <c r="G13" s="13">
        <v>932</v>
      </c>
      <c r="H13" s="13">
        <v>412</v>
      </c>
      <c r="I13" s="13">
        <v>265</v>
      </c>
      <c r="J13" s="13">
        <v>147</v>
      </c>
      <c r="K13" s="13">
        <v>65</v>
      </c>
      <c r="L13" s="13">
        <v>41</v>
      </c>
      <c r="M13" s="13">
        <v>24</v>
      </c>
    </row>
    <row r="14" spans="1:13" ht="12.75">
      <c r="A14" s="28" t="s">
        <v>183</v>
      </c>
      <c r="B14" s="13">
        <v>2877</v>
      </c>
      <c r="C14" s="13">
        <v>1384</v>
      </c>
      <c r="D14" s="13">
        <v>1493</v>
      </c>
      <c r="E14" s="13">
        <v>2477</v>
      </c>
      <c r="F14" s="13">
        <v>1166</v>
      </c>
      <c r="G14" s="13">
        <v>1311</v>
      </c>
      <c r="H14" s="13">
        <v>385</v>
      </c>
      <c r="I14" s="13">
        <v>212</v>
      </c>
      <c r="J14" s="13">
        <v>173</v>
      </c>
      <c r="K14" s="13">
        <v>14</v>
      </c>
      <c r="L14" s="13">
        <v>6</v>
      </c>
      <c r="M14" s="13">
        <v>8</v>
      </c>
    </row>
    <row r="15" spans="1:13" ht="12.75">
      <c r="A15" s="28" t="s">
        <v>184</v>
      </c>
      <c r="B15" s="13">
        <v>2224</v>
      </c>
      <c r="C15" s="13">
        <v>961</v>
      </c>
      <c r="D15" s="13">
        <v>1263</v>
      </c>
      <c r="E15" s="13">
        <v>1824</v>
      </c>
      <c r="F15" s="13">
        <v>789</v>
      </c>
      <c r="G15" s="13">
        <v>1035</v>
      </c>
      <c r="H15" s="13">
        <v>375</v>
      </c>
      <c r="I15" s="13">
        <v>162</v>
      </c>
      <c r="J15" s="13">
        <v>213</v>
      </c>
      <c r="K15" s="13">
        <v>25</v>
      </c>
      <c r="L15" s="13">
        <v>10</v>
      </c>
      <c r="M15" s="13">
        <v>15</v>
      </c>
    </row>
    <row r="16" spans="1:13" ht="12.75">
      <c r="A16" s="28" t="s">
        <v>185</v>
      </c>
      <c r="B16" s="13">
        <v>1035</v>
      </c>
      <c r="C16" s="13">
        <v>675</v>
      </c>
      <c r="D16" s="13">
        <v>360</v>
      </c>
      <c r="E16" s="13">
        <v>789</v>
      </c>
      <c r="F16" s="13">
        <v>528</v>
      </c>
      <c r="G16" s="13">
        <v>261</v>
      </c>
      <c r="H16" s="13">
        <v>232</v>
      </c>
      <c r="I16" s="13">
        <v>142</v>
      </c>
      <c r="J16" s="13">
        <v>90</v>
      </c>
      <c r="K16" s="13">
        <v>14</v>
      </c>
      <c r="L16" s="13">
        <v>5</v>
      </c>
      <c r="M16" s="13">
        <v>9</v>
      </c>
    </row>
    <row r="17" spans="1:13" ht="12.75">
      <c r="A17" s="28" t="s">
        <v>186</v>
      </c>
      <c r="B17" s="13">
        <v>1023</v>
      </c>
      <c r="C17" s="13">
        <v>810</v>
      </c>
      <c r="D17" s="13">
        <v>213</v>
      </c>
      <c r="E17" s="13">
        <v>289</v>
      </c>
      <c r="F17" s="13">
        <v>196</v>
      </c>
      <c r="G17" s="13">
        <v>93</v>
      </c>
      <c r="H17" s="13">
        <v>727</v>
      </c>
      <c r="I17" s="13">
        <v>609</v>
      </c>
      <c r="J17" s="13">
        <v>118</v>
      </c>
      <c r="K17" s="13">
        <v>6</v>
      </c>
      <c r="L17" s="13">
        <v>4</v>
      </c>
      <c r="M17" s="13">
        <v>2</v>
      </c>
    </row>
    <row r="18" spans="1:13" ht="12.75">
      <c r="A18" s="28" t="s">
        <v>187</v>
      </c>
      <c r="B18" s="13">
        <v>1022</v>
      </c>
      <c r="C18" s="13">
        <v>848</v>
      </c>
      <c r="D18" s="13">
        <v>174</v>
      </c>
      <c r="E18" s="13">
        <v>901</v>
      </c>
      <c r="F18" s="13">
        <v>748</v>
      </c>
      <c r="G18" s="13">
        <v>153</v>
      </c>
      <c r="H18" s="13">
        <v>111</v>
      </c>
      <c r="I18" s="13">
        <v>92</v>
      </c>
      <c r="J18" s="13">
        <v>19</v>
      </c>
      <c r="K18" s="13">
        <v>10</v>
      </c>
      <c r="L18" s="13">
        <v>8</v>
      </c>
      <c r="M18" s="13">
        <v>2</v>
      </c>
    </row>
    <row r="19" spans="1:13" ht="12.75">
      <c r="A19" s="15"/>
      <c r="B19" s="13"/>
      <c r="C19" s="13"/>
      <c r="D19" s="13"/>
      <c r="E19" s="13"/>
      <c r="F19" s="13"/>
      <c r="G19" s="13"/>
      <c r="H19" s="13"/>
      <c r="I19" s="13"/>
      <c r="J19" s="13"/>
      <c r="K19" s="13"/>
      <c r="L19" s="13"/>
      <c r="M19" s="13"/>
    </row>
    <row r="20" spans="1:13" ht="12.75">
      <c r="A20" s="29" t="s">
        <v>175</v>
      </c>
      <c r="B20" s="30">
        <v>14803</v>
      </c>
      <c r="C20" s="30">
        <v>7165</v>
      </c>
      <c r="D20" s="30">
        <v>7632</v>
      </c>
      <c r="E20" s="30">
        <v>11870</v>
      </c>
      <c r="F20" s="30">
        <v>5551</v>
      </c>
      <c r="G20" s="30">
        <v>6316</v>
      </c>
      <c r="H20" s="30">
        <v>2812</v>
      </c>
      <c r="I20" s="30">
        <v>1552</v>
      </c>
      <c r="J20" s="30">
        <v>1257</v>
      </c>
      <c r="K20" s="30">
        <v>95</v>
      </c>
      <c r="L20" s="30">
        <v>43</v>
      </c>
      <c r="M20" s="30">
        <v>52</v>
      </c>
    </row>
    <row r="21" spans="1:13" ht="12.75">
      <c r="A21" s="29" t="s">
        <v>142</v>
      </c>
      <c r="B21" s="30">
        <v>82644</v>
      </c>
      <c r="C21" s="30">
        <v>41747</v>
      </c>
      <c r="D21" s="30">
        <v>40890</v>
      </c>
      <c r="E21" s="30">
        <v>69409</v>
      </c>
      <c r="F21" s="30">
        <v>34427</v>
      </c>
      <c r="G21" s="30">
        <v>34978</v>
      </c>
      <c r="H21" s="30">
        <v>12572</v>
      </c>
      <c r="I21" s="30">
        <v>6951</v>
      </c>
      <c r="J21" s="30">
        <v>5618</v>
      </c>
      <c r="K21" s="30">
        <v>631</v>
      </c>
      <c r="L21" s="30">
        <v>349</v>
      </c>
      <c r="M21" s="30">
        <v>282</v>
      </c>
    </row>
    <row r="23" ht="12.75">
      <c r="A23" s="91" t="s">
        <v>398</v>
      </c>
    </row>
    <row r="25" ht="12.75">
      <c r="A25" s="11" t="s">
        <v>57</v>
      </c>
    </row>
  </sheetData>
  <mergeCells count="1">
    <mergeCell ref="A6:A7"/>
  </mergeCells>
  <printOptions/>
  <pageMargins left="0.25" right="0" top="1" bottom="1" header="0" footer="0"/>
  <pageSetup fitToHeight="1" fitToWidth="1" orientation="landscape" scale="85" r:id="rId1"/>
</worksheet>
</file>

<file path=xl/worksheets/sheet15.xml><?xml version="1.0" encoding="utf-8"?>
<worksheet xmlns="http://schemas.openxmlformats.org/spreadsheetml/2006/main" xmlns:r="http://schemas.openxmlformats.org/officeDocument/2006/relationships">
  <sheetPr>
    <pageSetUpPr fitToPage="1"/>
  </sheetPr>
  <dimension ref="A2:M26"/>
  <sheetViews>
    <sheetView workbookViewId="0" topLeftCell="A1">
      <selection activeCell="A1" sqref="A1"/>
    </sheetView>
  </sheetViews>
  <sheetFormatPr defaultColWidth="9.33203125" defaultRowHeight="12.75"/>
  <cols>
    <col min="1" max="1" width="35.66015625" style="2" customWidth="1"/>
    <col min="2" max="2" width="10.16015625" style="2" customWidth="1"/>
    <col min="3" max="3" width="11.5" style="2" customWidth="1"/>
    <col min="4" max="7" width="10.16015625" style="2" customWidth="1"/>
    <col min="8" max="10" width="11.5" style="2" customWidth="1"/>
    <col min="11" max="16384" width="9.33203125" style="2" customWidth="1"/>
  </cols>
  <sheetData>
    <row r="2" spans="1:10" ht="12.75">
      <c r="A2" s="3" t="s">
        <v>188</v>
      </c>
      <c r="B2" s="4"/>
      <c r="C2" s="4"/>
      <c r="D2" s="4"/>
      <c r="E2" s="4"/>
      <c r="F2" s="4"/>
      <c r="G2" s="4"/>
      <c r="H2" s="4"/>
      <c r="I2" s="4"/>
      <c r="J2" s="4"/>
    </row>
    <row r="3" spans="1:10" ht="12.75">
      <c r="A3" s="5" t="s">
        <v>399</v>
      </c>
      <c r="B3" s="4"/>
      <c r="C3" s="4"/>
      <c r="D3" s="4"/>
      <c r="E3" s="4"/>
      <c r="F3" s="4"/>
      <c r="G3" s="4"/>
      <c r="H3" s="4"/>
      <c r="I3" s="4"/>
      <c r="J3" s="4"/>
    </row>
    <row r="4" spans="1:10" ht="12.75">
      <c r="A4" s="3" t="s">
        <v>64</v>
      </c>
      <c r="B4" s="4"/>
      <c r="C4" s="4"/>
      <c r="D4" s="4"/>
      <c r="E4" s="4"/>
      <c r="F4" s="4"/>
      <c r="G4" s="4"/>
      <c r="H4" s="4"/>
      <c r="I4" s="4"/>
      <c r="J4" s="4"/>
    </row>
    <row r="6" spans="1:13" ht="12.75">
      <c r="A6" s="154" t="s">
        <v>306</v>
      </c>
      <c r="B6" s="23" t="s">
        <v>366</v>
      </c>
      <c r="C6" s="24"/>
      <c r="D6" s="25"/>
      <c r="E6" s="38" t="s">
        <v>132</v>
      </c>
      <c r="F6" s="24"/>
      <c r="G6" s="25"/>
      <c r="H6" s="38" t="s">
        <v>135</v>
      </c>
      <c r="I6" s="24"/>
      <c r="J6" s="25"/>
      <c r="K6"/>
      <c r="L6"/>
      <c r="M6"/>
    </row>
    <row r="7" spans="1:13" ht="12.75">
      <c r="A7" s="155"/>
      <c r="B7" s="22" t="s">
        <v>142</v>
      </c>
      <c r="C7" s="22" t="s">
        <v>308</v>
      </c>
      <c r="D7" s="22" t="s">
        <v>309</v>
      </c>
      <c r="E7" s="22" t="s">
        <v>142</v>
      </c>
      <c r="F7" s="22" t="s">
        <v>308</v>
      </c>
      <c r="G7" s="22" t="s">
        <v>309</v>
      </c>
      <c r="H7" s="22" t="s">
        <v>142</v>
      </c>
      <c r="I7" s="22" t="s">
        <v>308</v>
      </c>
      <c r="J7" s="22" t="s">
        <v>309</v>
      </c>
      <c r="K7"/>
      <c r="L7"/>
      <c r="M7"/>
    </row>
    <row r="8" spans="1:10" ht="12.75">
      <c r="A8" s="15"/>
      <c r="B8" s="6"/>
      <c r="C8" s="6"/>
      <c r="D8" s="6"/>
      <c r="E8" s="6"/>
      <c r="F8" s="6"/>
      <c r="G8" s="6"/>
      <c r="H8" s="6"/>
      <c r="I8" s="6"/>
      <c r="J8" s="6"/>
    </row>
    <row r="9" spans="1:10" ht="12.75">
      <c r="A9" s="28" t="s">
        <v>178</v>
      </c>
      <c r="B9" s="31">
        <v>298.9</v>
      </c>
      <c r="C9" s="31">
        <v>303.2</v>
      </c>
      <c r="D9" s="31">
        <v>294.8</v>
      </c>
      <c r="E9" s="31">
        <v>306.1</v>
      </c>
      <c r="F9" s="31">
        <v>306.3</v>
      </c>
      <c r="G9" s="31">
        <v>306</v>
      </c>
      <c r="H9" s="31">
        <v>283.1</v>
      </c>
      <c r="I9" s="31">
        <v>309.7</v>
      </c>
      <c r="J9" s="31">
        <v>259.8</v>
      </c>
    </row>
    <row r="10" spans="1:10" ht="12.75">
      <c r="A10" s="28" t="s">
        <v>179</v>
      </c>
      <c r="B10" s="31">
        <v>205.8</v>
      </c>
      <c r="C10" s="31">
        <v>222.4</v>
      </c>
      <c r="D10" s="31">
        <v>190.1</v>
      </c>
      <c r="E10" s="31">
        <v>209.7</v>
      </c>
      <c r="F10" s="31">
        <v>222.8</v>
      </c>
      <c r="G10" s="31">
        <v>197.1</v>
      </c>
      <c r="H10" s="31">
        <v>197.7</v>
      </c>
      <c r="I10" s="31">
        <v>236.6</v>
      </c>
      <c r="J10" s="31">
        <v>163.7</v>
      </c>
    </row>
    <row r="11" spans="1:10" ht="12.75">
      <c r="A11" s="28" t="s">
        <v>180</v>
      </c>
      <c r="B11" s="31">
        <v>60.2</v>
      </c>
      <c r="C11" s="31">
        <v>47.5</v>
      </c>
      <c r="D11" s="31">
        <v>72.3</v>
      </c>
      <c r="E11" s="31">
        <v>61.2</v>
      </c>
      <c r="F11" s="31">
        <v>47</v>
      </c>
      <c r="G11" s="31">
        <v>74.8</v>
      </c>
      <c r="H11" s="31">
        <v>59.2</v>
      </c>
      <c r="I11" s="31">
        <v>53.7</v>
      </c>
      <c r="J11" s="31">
        <v>64</v>
      </c>
    </row>
    <row r="12" spans="1:10" ht="25.5">
      <c r="A12" s="37" t="s">
        <v>181</v>
      </c>
      <c r="B12" s="31">
        <v>36.5</v>
      </c>
      <c r="C12" s="31">
        <v>39.4</v>
      </c>
      <c r="D12" s="31">
        <v>33.8</v>
      </c>
      <c r="E12" s="31">
        <v>39.5</v>
      </c>
      <c r="F12" s="31">
        <v>41.9</v>
      </c>
      <c r="G12" s="31">
        <v>37.2</v>
      </c>
      <c r="H12" s="31">
        <v>22.3</v>
      </c>
      <c r="I12" s="31">
        <v>27.9</v>
      </c>
      <c r="J12" s="31">
        <v>17.4</v>
      </c>
    </row>
    <row r="13" spans="1:10" ht="12.75">
      <c r="A13" s="28" t="s">
        <v>182</v>
      </c>
      <c r="B13" s="31">
        <v>31</v>
      </c>
      <c r="C13" s="31">
        <v>39.8</v>
      </c>
      <c r="D13" s="31">
        <v>22.7</v>
      </c>
      <c r="E13" s="31">
        <v>31</v>
      </c>
      <c r="F13" s="31">
        <v>39.2</v>
      </c>
      <c r="G13" s="31">
        <v>23</v>
      </c>
      <c r="H13" s="31">
        <v>30.8</v>
      </c>
      <c r="I13" s="31">
        <v>42.5</v>
      </c>
      <c r="J13" s="31">
        <v>20.6</v>
      </c>
    </row>
    <row r="14" spans="1:10" ht="12.75">
      <c r="A14" s="28" t="s">
        <v>183</v>
      </c>
      <c r="B14" s="31">
        <v>30.5</v>
      </c>
      <c r="C14" s="31">
        <v>30.2</v>
      </c>
      <c r="D14" s="31">
        <v>30.8</v>
      </c>
      <c r="E14" s="31">
        <v>31.3</v>
      </c>
      <c r="F14" s="31">
        <v>30.1</v>
      </c>
      <c r="G14" s="31">
        <v>32.4</v>
      </c>
      <c r="H14" s="31">
        <v>28.8</v>
      </c>
      <c r="I14" s="31">
        <v>34</v>
      </c>
      <c r="J14" s="31">
        <v>24.2</v>
      </c>
    </row>
    <row r="15" spans="1:10" ht="12.75">
      <c r="A15" s="28" t="s">
        <v>184</v>
      </c>
      <c r="B15" s="31">
        <v>23.6</v>
      </c>
      <c r="C15" s="31">
        <v>21</v>
      </c>
      <c r="D15" s="31">
        <v>26</v>
      </c>
      <c r="E15" s="31">
        <v>23</v>
      </c>
      <c r="F15" s="31">
        <v>20.4</v>
      </c>
      <c r="G15" s="31">
        <v>25.6</v>
      </c>
      <c r="H15" s="31">
        <v>28</v>
      </c>
      <c r="I15" s="31">
        <v>26</v>
      </c>
      <c r="J15" s="31">
        <v>29.8</v>
      </c>
    </row>
    <row r="16" spans="1:10" ht="12.75">
      <c r="A16" s="28" t="s">
        <v>187</v>
      </c>
      <c r="B16" s="31">
        <v>10.8</v>
      </c>
      <c r="C16" s="31">
        <v>18.5</v>
      </c>
      <c r="D16" s="31">
        <v>3.6</v>
      </c>
      <c r="E16" s="31">
        <v>11.4</v>
      </c>
      <c r="F16" s="31">
        <v>19.3</v>
      </c>
      <c r="G16" s="31">
        <v>3.8</v>
      </c>
      <c r="H16" s="31">
        <v>8.3</v>
      </c>
      <c r="I16" s="31">
        <v>14.7</v>
      </c>
      <c r="J16" s="31">
        <v>2.7</v>
      </c>
    </row>
    <row r="17" spans="1:10" ht="12.75">
      <c r="A17" s="28" t="s">
        <v>186</v>
      </c>
      <c r="B17" s="31">
        <v>10.8</v>
      </c>
      <c r="C17" s="31">
        <v>17.7</v>
      </c>
      <c r="D17" s="31">
        <v>4.4</v>
      </c>
      <c r="E17" s="31">
        <v>3.7</v>
      </c>
      <c r="F17" s="31">
        <v>5.1</v>
      </c>
      <c r="G17" s="31">
        <v>2.3</v>
      </c>
      <c r="H17" s="31">
        <v>54.4</v>
      </c>
      <c r="I17" s="31">
        <v>97.6</v>
      </c>
      <c r="J17" s="31">
        <v>16.5</v>
      </c>
    </row>
    <row r="18" spans="1:10" ht="12.75">
      <c r="A18" s="28" t="s">
        <v>185</v>
      </c>
      <c r="B18" s="31">
        <v>11</v>
      </c>
      <c r="C18" s="31">
        <v>14.7</v>
      </c>
      <c r="D18" s="31">
        <v>7.4</v>
      </c>
      <c r="E18" s="31">
        <v>10</v>
      </c>
      <c r="F18" s="31">
        <v>13.6</v>
      </c>
      <c r="G18" s="31">
        <v>6.5</v>
      </c>
      <c r="H18" s="31">
        <v>17.3</v>
      </c>
      <c r="I18" s="31">
        <v>22.8</v>
      </c>
      <c r="J18" s="31">
        <v>12.6</v>
      </c>
    </row>
    <row r="19" spans="1:10" ht="12.75">
      <c r="A19" s="28"/>
      <c r="B19" s="6"/>
      <c r="C19" s="6"/>
      <c r="D19" s="6"/>
      <c r="E19" s="6"/>
      <c r="F19" s="6"/>
      <c r="G19" s="6"/>
      <c r="H19" s="6"/>
      <c r="I19" s="6"/>
      <c r="J19" s="6"/>
    </row>
    <row r="20" spans="1:10" ht="12.75">
      <c r="A20" s="29" t="s">
        <v>175</v>
      </c>
      <c r="B20" s="36">
        <v>156.9</v>
      </c>
      <c r="C20" s="36">
        <v>156.4</v>
      </c>
      <c r="D20" s="36">
        <v>157.5</v>
      </c>
      <c r="E20" s="36">
        <v>150.2</v>
      </c>
      <c r="F20" s="36">
        <v>143.9</v>
      </c>
      <c r="G20" s="36">
        <v>156.3</v>
      </c>
      <c r="H20" s="36">
        <v>210.3</v>
      </c>
      <c r="I20" s="36">
        <v>249.1</v>
      </c>
      <c r="J20" s="36">
        <v>176.4</v>
      </c>
    </row>
    <row r="21" spans="1:10" ht="12.75">
      <c r="A21" s="29" t="s">
        <v>142</v>
      </c>
      <c r="B21" s="36">
        <v>876.1</v>
      </c>
      <c r="C21" s="36">
        <v>910.7</v>
      </c>
      <c r="D21" s="36">
        <v>843.3</v>
      </c>
      <c r="E21" s="36">
        <v>877</v>
      </c>
      <c r="F21" s="36">
        <v>889.6</v>
      </c>
      <c r="G21" s="36">
        <v>865</v>
      </c>
      <c r="H21" s="36">
        <v>940.3</v>
      </c>
      <c r="I21" s="33">
        <v>1114.6</v>
      </c>
      <c r="J21" s="36">
        <v>787.8</v>
      </c>
    </row>
    <row r="23" ht="14.25">
      <c r="A23" s="118" t="s">
        <v>400</v>
      </c>
    </row>
    <row r="25" ht="12.75">
      <c r="A25" s="11" t="s">
        <v>57</v>
      </c>
    </row>
    <row r="26" ht="12.75">
      <c r="A26" s="11"/>
    </row>
  </sheetData>
  <mergeCells count="1">
    <mergeCell ref="A6:A7"/>
  </mergeCells>
  <printOptions/>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2:J25"/>
  <sheetViews>
    <sheetView workbookViewId="0" topLeftCell="A1">
      <selection activeCell="A1" sqref="A1"/>
    </sheetView>
  </sheetViews>
  <sheetFormatPr defaultColWidth="9.33203125" defaultRowHeight="12.75"/>
  <cols>
    <col min="1" max="1" width="36.16015625" style="2" customWidth="1"/>
    <col min="2" max="8" width="10.16015625" style="2" customWidth="1"/>
    <col min="9" max="9" width="11.5" style="2" customWidth="1"/>
    <col min="10" max="10" width="10.16015625" style="2" customWidth="1"/>
    <col min="11" max="16384" width="9.33203125" style="2" customWidth="1"/>
  </cols>
  <sheetData>
    <row r="2" spans="1:10" ht="12.75">
      <c r="A2" s="3" t="s">
        <v>189</v>
      </c>
      <c r="B2" s="4"/>
      <c r="C2" s="4"/>
      <c r="D2" s="4"/>
      <c r="E2" s="4"/>
      <c r="F2" s="4"/>
      <c r="G2" s="4"/>
      <c r="H2" s="4"/>
      <c r="I2" s="4"/>
      <c r="J2" s="4"/>
    </row>
    <row r="3" spans="1:10" ht="14.25">
      <c r="A3" s="5" t="s">
        <v>401</v>
      </c>
      <c r="B3" s="4"/>
      <c r="C3" s="4"/>
      <c r="D3" s="4"/>
      <c r="E3" s="4"/>
      <c r="F3" s="4"/>
      <c r="G3" s="4"/>
      <c r="H3" s="4"/>
      <c r="I3" s="4"/>
      <c r="J3" s="4"/>
    </row>
    <row r="4" spans="1:10" ht="12.75">
      <c r="A4" s="3" t="s">
        <v>64</v>
      </c>
      <c r="B4" s="4"/>
      <c r="C4" s="4"/>
      <c r="D4" s="4"/>
      <c r="E4" s="4"/>
      <c r="F4" s="4"/>
      <c r="G4" s="4"/>
      <c r="H4" s="4"/>
      <c r="I4" s="4"/>
      <c r="J4" s="4"/>
    </row>
    <row r="6" spans="1:10" ht="12.75">
      <c r="A6" s="154" t="s">
        <v>306</v>
      </c>
      <c r="B6" s="23" t="s">
        <v>366</v>
      </c>
      <c r="C6" s="24"/>
      <c r="D6" s="25"/>
      <c r="E6" s="38" t="s">
        <v>132</v>
      </c>
      <c r="F6" s="24"/>
      <c r="G6" s="25"/>
      <c r="H6" s="38" t="s">
        <v>135</v>
      </c>
      <c r="I6" s="24"/>
      <c r="J6" s="25"/>
    </row>
    <row r="7" spans="1:10" ht="12.75">
      <c r="A7" s="155"/>
      <c r="B7" s="22" t="s">
        <v>142</v>
      </c>
      <c r="C7" s="22" t="s">
        <v>308</v>
      </c>
      <c r="D7" s="22" t="s">
        <v>309</v>
      </c>
      <c r="E7" s="22" t="s">
        <v>142</v>
      </c>
      <c r="F7" s="22" t="s">
        <v>308</v>
      </c>
      <c r="G7" s="22" t="s">
        <v>309</v>
      </c>
      <c r="H7" s="22" t="s">
        <v>142</v>
      </c>
      <c r="I7" s="22" t="s">
        <v>308</v>
      </c>
      <c r="J7" s="22" t="s">
        <v>309</v>
      </c>
    </row>
    <row r="8" spans="1:10" ht="12.75">
      <c r="A8" s="15"/>
      <c r="B8" s="6"/>
      <c r="C8" s="6"/>
      <c r="D8" s="6"/>
      <c r="E8" s="6"/>
      <c r="F8" s="6"/>
      <c r="G8" s="6"/>
      <c r="H8" s="6"/>
      <c r="I8" s="6"/>
      <c r="J8" s="6"/>
    </row>
    <row r="9" spans="1:10" ht="12.75">
      <c r="A9" s="28" t="s">
        <v>178</v>
      </c>
      <c r="B9" s="31">
        <v>158.4</v>
      </c>
      <c r="C9" s="31">
        <v>210.5</v>
      </c>
      <c r="D9" s="31">
        <v>116.4</v>
      </c>
      <c r="E9" s="31">
        <v>148.2</v>
      </c>
      <c r="F9" s="31">
        <v>199.1</v>
      </c>
      <c r="G9" s="31">
        <v>107.1</v>
      </c>
      <c r="H9" s="31">
        <v>235.1</v>
      </c>
      <c r="I9" s="31">
        <v>303.5</v>
      </c>
      <c r="J9" s="31">
        <v>183</v>
      </c>
    </row>
    <row r="10" spans="1:10" ht="12.75">
      <c r="A10" s="28" t="s">
        <v>179</v>
      </c>
      <c r="B10" s="31">
        <v>136.4</v>
      </c>
      <c r="C10" s="31">
        <v>165.8</v>
      </c>
      <c r="D10" s="31">
        <v>115.4</v>
      </c>
      <c r="E10" s="31">
        <v>130.6</v>
      </c>
      <c r="F10" s="31">
        <v>156.9</v>
      </c>
      <c r="G10" s="31">
        <v>112.2</v>
      </c>
      <c r="H10" s="31">
        <v>181</v>
      </c>
      <c r="I10" s="31">
        <v>238.9</v>
      </c>
      <c r="J10" s="31">
        <v>138.6</v>
      </c>
    </row>
    <row r="11" spans="1:10" ht="12.75">
      <c r="A11" s="28" t="s">
        <v>180</v>
      </c>
      <c r="B11" s="31">
        <v>29</v>
      </c>
      <c r="C11" s="31">
        <v>30.8</v>
      </c>
      <c r="D11" s="31">
        <v>27.3</v>
      </c>
      <c r="E11" s="31">
        <v>26.4</v>
      </c>
      <c r="F11" s="31">
        <v>28.1</v>
      </c>
      <c r="G11" s="31">
        <v>24.8</v>
      </c>
      <c r="H11" s="31">
        <v>48</v>
      </c>
      <c r="I11" s="31">
        <v>52.2</v>
      </c>
      <c r="J11" s="31">
        <v>44.5</v>
      </c>
    </row>
    <row r="12" spans="1:10" ht="25.5">
      <c r="A12" s="37" t="s">
        <v>181</v>
      </c>
      <c r="B12" s="31">
        <v>20.5</v>
      </c>
      <c r="C12" s="31">
        <v>26</v>
      </c>
      <c r="D12" s="31">
        <v>17</v>
      </c>
      <c r="E12" s="31">
        <v>20.6</v>
      </c>
      <c r="F12" s="31">
        <v>25.9</v>
      </c>
      <c r="G12" s="31">
        <v>17.3</v>
      </c>
      <c r="H12" s="31">
        <v>18.8</v>
      </c>
      <c r="I12" s="31">
        <v>25.9</v>
      </c>
      <c r="J12" s="31">
        <v>14</v>
      </c>
    </row>
    <row r="13" spans="1:10" ht="12.75">
      <c r="A13" s="28" t="s">
        <v>182</v>
      </c>
      <c r="B13" s="31">
        <v>26.5</v>
      </c>
      <c r="C13" s="31">
        <v>36.9</v>
      </c>
      <c r="D13" s="31">
        <v>16.7</v>
      </c>
      <c r="E13" s="31">
        <v>25.8</v>
      </c>
      <c r="F13" s="31">
        <v>36</v>
      </c>
      <c r="G13" s="31">
        <v>16</v>
      </c>
      <c r="H13" s="31">
        <v>29.5</v>
      </c>
      <c r="I13" s="31">
        <v>42.7</v>
      </c>
      <c r="J13" s="31">
        <v>18.6</v>
      </c>
    </row>
    <row r="14" spans="1:10" ht="12.75">
      <c r="A14" s="28" t="s">
        <v>183</v>
      </c>
      <c r="B14" s="31">
        <v>13.9</v>
      </c>
      <c r="C14" s="31">
        <v>18.5</v>
      </c>
      <c r="D14" s="31">
        <v>10.8</v>
      </c>
      <c r="E14" s="31">
        <v>12.7</v>
      </c>
      <c r="F14" s="31">
        <v>17</v>
      </c>
      <c r="G14" s="31">
        <v>9.8</v>
      </c>
      <c r="H14" s="31">
        <v>22.1</v>
      </c>
      <c r="I14" s="31">
        <v>30.9</v>
      </c>
      <c r="J14" s="31">
        <v>15.8</v>
      </c>
    </row>
    <row r="15" spans="1:10" ht="12.75">
      <c r="A15" s="28" t="s">
        <v>184</v>
      </c>
      <c r="B15" s="31">
        <v>14.1</v>
      </c>
      <c r="C15" s="31">
        <v>15.3</v>
      </c>
      <c r="D15" s="31">
        <v>13.1</v>
      </c>
      <c r="E15" s="31">
        <v>12.7</v>
      </c>
      <c r="F15" s="31">
        <v>13.9</v>
      </c>
      <c r="G15" s="31">
        <v>11.8</v>
      </c>
      <c r="H15" s="31">
        <v>24.1</v>
      </c>
      <c r="I15" s="31">
        <v>26.5</v>
      </c>
      <c r="J15" s="31">
        <v>21.9</v>
      </c>
    </row>
    <row r="16" spans="1:10" ht="12.75">
      <c r="A16" s="28" t="s">
        <v>187</v>
      </c>
      <c r="B16" s="31">
        <v>10.2</v>
      </c>
      <c r="C16" s="31">
        <v>17.6</v>
      </c>
      <c r="D16" s="31">
        <v>3.4</v>
      </c>
      <c r="E16" s="31">
        <v>10.6</v>
      </c>
      <c r="F16" s="31">
        <v>18.1</v>
      </c>
      <c r="G16" s="31">
        <v>3.5</v>
      </c>
      <c r="H16" s="31">
        <v>8.4</v>
      </c>
      <c r="I16" s="31">
        <v>15.1</v>
      </c>
      <c r="J16" s="31">
        <v>2.8</v>
      </c>
    </row>
    <row r="17" spans="1:10" ht="12.75">
      <c r="A17" s="28" t="s">
        <v>186</v>
      </c>
      <c r="B17" s="31">
        <v>11.5</v>
      </c>
      <c r="C17" s="31">
        <v>18.6</v>
      </c>
      <c r="D17" s="31">
        <v>4.5</v>
      </c>
      <c r="E17" s="31">
        <v>3.6</v>
      </c>
      <c r="F17" s="31">
        <v>5</v>
      </c>
      <c r="G17" s="31">
        <v>2.3</v>
      </c>
      <c r="H17" s="31">
        <v>55.5</v>
      </c>
      <c r="I17" s="31">
        <v>100.2</v>
      </c>
      <c r="J17" s="31">
        <v>16.4</v>
      </c>
    </row>
    <row r="18" spans="1:10" ht="12.75">
      <c r="A18" s="28" t="s">
        <v>185</v>
      </c>
      <c r="B18" s="31">
        <v>9.1</v>
      </c>
      <c r="C18" s="31">
        <v>13</v>
      </c>
      <c r="D18" s="31">
        <v>5.5</v>
      </c>
      <c r="E18" s="31">
        <v>7.7</v>
      </c>
      <c r="F18" s="31">
        <v>11.4</v>
      </c>
      <c r="G18" s="31">
        <v>4.4</v>
      </c>
      <c r="H18" s="31">
        <v>18.9</v>
      </c>
      <c r="I18" s="31">
        <v>26.9</v>
      </c>
      <c r="J18" s="31">
        <v>12.5</v>
      </c>
    </row>
    <row r="19" spans="1:10" ht="12.75">
      <c r="A19" s="28"/>
      <c r="B19" s="31"/>
      <c r="C19" s="31"/>
      <c r="D19" s="31"/>
      <c r="E19" s="31"/>
      <c r="F19" s="31"/>
      <c r="G19" s="31"/>
      <c r="H19" s="31"/>
      <c r="I19" s="31"/>
      <c r="J19" s="31"/>
    </row>
    <row r="20" spans="1:10" ht="12.75">
      <c r="A20" s="29" t="s">
        <v>175</v>
      </c>
      <c r="B20" s="36">
        <v>95.6</v>
      </c>
      <c r="C20" s="36">
        <v>116.8</v>
      </c>
      <c r="D20" s="36">
        <v>77.7</v>
      </c>
      <c r="E20" s="36">
        <v>82.4</v>
      </c>
      <c r="F20" s="36">
        <v>99.9</v>
      </c>
      <c r="G20" s="36">
        <v>67.8</v>
      </c>
      <c r="H20" s="36">
        <v>178.6</v>
      </c>
      <c r="I20" s="36">
        <v>234.3</v>
      </c>
      <c r="J20" s="36">
        <v>133.7</v>
      </c>
    </row>
    <row r="21" spans="1:10" ht="12.75">
      <c r="A21" s="29" t="s">
        <v>142</v>
      </c>
      <c r="B21" s="36">
        <v>525.2</v>
      </c>
      <c r="C21" s="36">
        <v>669.8</v>
      </c>
      <c r="D21" s="36">
        <v>407.9</v>
      </c>
      <c r="E21" s="36">
        <v>481.3</v>
      </c>
      <c r="F21" s="36">
        <v>611.1</v>
      </c>
      <c r="G21" s="36">
        <v>377</v>
      </c>
      <c r="H21" s="36">
        <v>819.9</v>
      </c>
      <c r="I21" s="33">
        <v>1097</v>
      </c>
      <c r="J21" s="36">
        <v>601.9</v>
      </c>
    </row>
    <row r="23" spans="1:10" ht="27" customHeight="1">
      <c r="A23" s="157" t="s">
        <v>402</v>
      </c>
      <c r="B23" s="153"/>
      <c r="C23" s="153"/>
      <c r="D23" s="153"/>
      <c r="E23" s="153"/>
      <c r="F23" s="153"/>
      <c r="G23" s="153"/>
      <c r="H23" s="153"/>
      <c r="I23" s="153"/>
      <c r="J23" s="153"/>
    </row>
    <row r="24" ht="14.25">
      <c r="A24" s="10"/>
    </row>
    <row r="25" ht="12.75">
      <c r="A25" s="11" t="s">
        <v>57</v>
      </c>
    </row>
  </sheetData>
  <mergeCells count="2">
    <mergeCell ref="A6:A7"/>
    <mergeCell ref="A23:J23"/>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D64"/>
  <sheetViews>
    <sheetView workbookViewId="0" topLeftCell="A1">
      <selection activeCell="A1" sqref="A1"/>
    </sheetView>
  </sheetViews>
  <sheetFormatPr defaultColWidth="9.33203125" defaultRowHeight="12.75"/>
  <cols>
    <col min="1" max="1" width="16.83203125" style="2" customWidth="1"/>
    <col min="2" max="2" width="61.16015625" style="2" customWidth="1"/>
    <col min="3" max="4" width="12.83203125" style="2" customWidth="1"/>
    <col min="5" max="16384" width="9.33203125" style="2" customWidth="1"/>
  </cols>
  <sheetData>
    <row r="1" ht="12.75">
      <c r="A1" s="1"/>
    </row>
    <row r="2" spans="1:4" ht="12.75">
      <c r="A2" s="3" t="s">
        <v>190</v>
      </c>
      <c r="B2" s="4"/>
      <c r="C2" s="4"/>
      <c r="D2" s="4"/>
    </row>
    <row r="3" spans="1:4" ht="12.75">
      <c r="A3" s="5" t="s">
        <v>191</v>
      </c>
      <c r="B3" s="4"/>
      <c r="C3" s="4"/>
      <c r="D3" s="4"/>
    </row>
    <row r="4" spans="1:4" ht="12.75">
      <c r="A4" s="3" t="s">
        <v>64</v>
      </c>
      <c r="B4" s="4"/>
      <c r="C4" s="4"/>
      <c r="D4" s="4"/>
    </row>
    <row r="6" spans="1:4" ht="12.75">
      <c r="A6" s="34" t="s">
        <v>403</v>
      </c>
      <c r="B6" s="35" t="s">
        <v>404</v>
      </c>
      <c r="C6" s="35" t="s">
        <v>140</v>
      </c>
      <c r="D6" s="35" t="s">
        <v>353</v>
      </c>
    </row>
    <row r="7" spans="1:4" ht="12.75">
      <c r="A7" s="154" t="s">
        <v>93</v>
      </c>
      <c r="B7" s="7" t="s">
        <v>192</v>
      </c>
      <c r="C7" s="8">
        <v>28195</v>
      </c>
      <c r="D7" s="31">
        <v>298.8769878711807</v>
      </c>
    </row>
    <row r="8" spans="1:4" ht="12.75">
      <c r="A8" s="158"/>
      <c r="B8" s="7" t="s">
        <v>193</v>
      </c>
      <c r="C8" s="8">
        <v>19410</v>
      </c>
      <c r="D8" s="31">
        <v>205.75287584960515</v>
      </c>
    </row>
    <row r="9" spans="1:4" ht="12.75">
      <c r="A9" s="158"/>
      <c r="B9" s="7" t="s">
        <v>194</v>
      </c>
      <c r="C9" s="8">
        <v>5680</v>
      </c>
      <c r="D9" s="31">
        <v>60.2100120981843</v>
      </c>
    </row>
    <row r="10" spans="1:4" ht="25.5">
      <c r="A10" s="158"/>
      <c r="B10" s="9" t="s">
        <v>195</v>
      </c>
      <c r="C10" s="8">
        <v>3447</v>
      </c>
      <c r="D10" s="31">
        <v>36.539421074373465</v>
      </c>
    </row>
    <row r="11" spans="1:4" ht="12.75">
      <c r="A11" s="158"/>
      <c r="B11" s="7" t="s">
        <v>196</v>
      </c>
      <c r="C11" s="8">
        <v>2928</v>
      </c>
      <c r="D11" s="31">
        <v>31.0378372224443</v>
      </c>
    </row>
    <row r="12" spans="1:4" ht="12.75">
      <c r="A12" s="155"/>
      <c r="B12" s="18" t="s">
        <v>197</v>
      </c>
      <c r="C12" s="19">
        <v>82644</v>
      </c>
      <c r="D12" s="36">
        <v>876.0556760285814</v>
      </c>
    </row>
    <row r="13" spans="1:4" ht="12.75">
      <c r="A13" s="154" t="s">
        <v>200</v>
      </c>
      <c r="B13" s="7" t="s">
        <v>198</v>
      </c>
      <c r="C13" s="8">
        <v>591</v>
      </c>
      <c r="D13" s="31">
        <v>426.10256743019056</v>
      </c>
    </row>
    <row r="14" spans="1:4" ht="12.75">
      <c r="A14" s="158"/>
      <c r="B14" s="7" t="s">
        <v>199</v>
      </c>
      <c r="C14" s="8">
        <v>220</v>
      </c>
      <c r="D14" s="31">
        <v>158.61686097232135</v>
      </c>
    </row>
    <row r="15" spans="1:4" ht="12.75">
      <c r="A15" s="158"/>
      <c r="B15" s="7" t="s">
        <v>201</v>
      </c>
      <c r="C15" s="8">
        <v>167</v>
      </c>
      <c r="D15" s="31">
        <v>120.40461719262576</v>
      </c>
    </row>
    <row r="16" spans="1:4" ht="12.75">
      <c r="A16" s="158"/>
      <c r="B16" s="7" t="s">
        <v>202</v>
      </c>
      <c r="C16" s="8">
        <v>37</v>
      </c>
      <c r="D16" s="31">
        <v>26.67647207261768</v>
      </c>
    </row>
    <row r="17" spans="1:4" ht="12.75">
      <c r="A17" s="158"/>
      <c r="B17" s="7" t="s">
        <v>203</v>
      </c>
      <c r="C17" s="8">
        <v>17</v>
      </c>
      <c r="D17" s="31">
        <v>12.256757438770286</v>
      </c>
    </row>
    <row r="18" spans="1:4" ht="12.75">
      <c r="A18" s="155"/>
      <c r="B18" s="18" t="s">
        <v>197</v>
      </c>
      <c r="C18" s="19">
        <v>1184</v>
      </c>
      <c r="D18" s="36">
        <v>853.6471063237658</v>
      </c>
    </row>
    <row r="19" spans="1:4" ht="12.75">
      <c r="A19" s="154" t="s">
        <v>205</v>
      </c>
      <c r="B19" s="7" t="s">
        <v>204</v>
      </c>
      <c r="C19" s="8">
        <v>110</v>
      </c>
      <c r="D19" s="31">
        <v>19.11145627559415</v>
      </c>
    </row>
    <row r="20" spans="1:4" ht="12.75">
      <c r="A20" s="158"/>
      <c r="B20" s="7" t="s">
        <v>199</v>
      </c>
      <c r="C20" s="8">
        <v>33</v>
      </c>
      <c r="D20" s="31">
        <v>5.7334368826782445</v>
      </c>
    </row>
    <row r="21" spans="1:4" ht="12.75">
      <c r="A21" s="158"/>
      <c r="B21" s="7" t="s">
        <v>206</v>
      </c>
      <c r="C21" s="8">
        <v>20</v>
      </c>
      <c r="D21" s="31">
        <v>3.474810231926209</v>
      </c>
    </row>
    <row r="22" spans="1:4" ht="12.75">
      <c r="A22" s="158"/>
      <c r="B22" s="7" t="s">
        <v>207</v>
      </c>
      <c r="C22" s="8">
        <v>14</v>
      </c>
      <c r="D22" s="31">
        <v>2.432367162348346</v>
      </c>
    </row>
    <row r="23" spans="1:4" ht="25.5">
      <c r="A23" s="158"/>
      <c r="B23" s="9" t="s">
        <v>208</v>
      </c>
      <c r="C23" s="8">
        <v>6</v>
      </c>
      <c r="D23" s="31">
        <v>1.0424430695778626</v>
      </c>
    </row>
    <row r="24" spans="1:4" ht="12.75">
      <c r="A24" s="155"/>
      <c r="B24" s="18" t="s">
        <v>197</v>
      </c>
      <c r="C24" s="19">
        <v>263</v>
      </c>
      <c r="D24" s="36">
        <v>45.69375454982965</v>
      </c>
    </row>
    <row r="25" spans="1:4" ht="12.75">
      <c r="A25" s="154" t="s">
        <v>209</v>
      </c>
      <c r="B25" s="7" t="s">
        <v>204</v>
      </c>
      <c r="C25" s="8">
        <v>134</v>
      </c>
      <c r="D25" s="31">
        <v>9.64123802130138</v>
      </c>
    </row>
    <row r="26" spans="1:4" ht="12.75">
      <c r="A26" s="158"/>
      <c r="B26" s="7" t="s">
        <v>193</v>
      </c>
      <c r="C26" s="8">
        <v>43</v>
      </c>
      <c r="D26" s="31">
        <v>3.09383011131313</v>
      </c>
    </row>
    <row r="27" spans="1:4" ht="12.75">
      <c r="A27" s="158"/>
      <c r="B27" s="7" t="s">
        <v>210</v>
      </c>
      <c r="C27" s="8">
        <v>26</v>
      </c>
      <c r="D27" s="31">
        <v>1.8706879742823572</v>
      </c>
    </row>
    <row r="28" spans="1:4" ht="12.75">
      <c r="A28" s="158"/>
      <c r="B28" s="7" t="s">
        <v>211</v>
      </c>
      <c r="C28" s="8">
        <v>18</v>
      </c>
      <c r="D28" s="31">
        <v>1.2950916745031706</v>
      </c>
    </row>
    <row r="29" spans="1:4" ht="12.75">
      <c r="A29" s="158"/>
      <c r="B29" s="7" t="s">
        <v>212</v>
      </c>
      <c r="C29" s="8">
        <v>10</v>
      </c>
      <c r="D29" s="31">
        <v>0.7194953747239836</v>
      </c>
    </row>
    <row r="30" spans="1:4" ht="12.75">
      <c r="A30" s="155"/>
      <c r="B30" s="18" t="s">
        <v>197</v>
      </c>
      <c r="C30" s="19">
        <v>314</v>
      </c>
      <c r="D30" s="36">
        <v>22.592154766333085</v>
      </c>
    </row>
    <row r="31" spans="1:4" ht="12.75">
      <c r="A31" s="154" t="s">
        <v>214</v>
      </c>
      <c r="B31" s="7" t="s">
        <v>204</v>
      </c>
      <c r="C31" s="8">
        <v>487</v>
      </c>
      <c r="D31" s="31">
        <v>35.42645228449697</v>
      </c>
    </row>
    <row r="32" spans="1:4" ht="12.75">
      <c r="A32" s="158"/>
      <c r="B32" s="7" t="s">
        <v>213</v>
      </c>
      <c r="C32" s="8">
        <v>355</v>
      </c>
      <c r="D32" s="31">
        <v>25.824210597528587</v>
      </c>
    </row>
    <row r="33" spans="1:4" ht="12.75">
      <c r="A33" s="158"/>
      <c r="B33" s="7" t="s">
        <v>215</v>
      </c>
      <c r="C33" s="8">
        <v>187</v>
      </c>
      <c r="D33" s="31">
        <v>13.603175723205199</v>
      </c>
    </row>
    <row r="34" spans="1:4" ht="12.75">
      <c r="A34" s="158"/>
      <c r="B34" s="7" t="s">
        <v>216</v>
      </c>
      <c r="C34" s="8">
        <v>73</v>
      </c>
      <c r="D34" s="31">
        <v>5.310330629914329</v>
      </c>
    </row>
    <row r="35" spans="1:4" ht="12.75">
      <c r="A35" s="158"/>
      <c r="B35" s="7" t="s">
        <v>203</v>
      </c>
      <c r="C35" s="8">
        <v>37</v>
      </c>
      <c r="D35" s="31">
        <v>2.6915374425593175</v>
      </c>
    </row>
    <row r="36" spans="1:4" ht="12.75">
      <c r="A36" s="155"/>
      <c r="B36" s="18" t="s">
        <v>197</v>
      </c>
      <c r="C36" s="19">
        <v>1351</v>
      </c>
      <c r="D36" s="36">
        <v>98.27748878101724</v>
      </c>
    </row>
    <row r="37" spans="1:4" ht="12.75">
      <c r="A37" s="154" t="s">
        <v>217</v>
      </c>
      <c r="B37" s="7" t="s">
        <v>204</v>
      </c>
      <c r="C37" s="8">
        <v>352</v>
      </c>
      <c r="D37" s="31">
        <v>23.193661804783165</v>
      </c>
    </row>
    <row r="38" spans="1:4" ht="12.75">
      <c r="A38" s="158"/>
      <c r="B38" s="7" t="s">
        <v>213</v>
      </c>
      <c r="C38" s="8">
        <v>268</v>
      </c>
      <c r="D38" s="31">
        <v>17.65881069227809</v>
      </c>
    </row>
    <row r="39" spans="1:4" ht="12.75">
      <c r="A39" s="158"/>
      <c r="B39" s="7" t="s">
        <v>218</v>
      </c>
      <c r="C39" s="8">
        <v>237</v>
      </c>
      <c r="D39" s="31">
        <v>15.61618706742503</v>
      </c>
    </row>
    <row r="40" spans="1:4" ht="12.75">
      <c r="A40" s="158"/>
      <c r="B40" s="7" t="s">
        <v>211</v>
      </c>
      <c r="C40" s="8">
        <v>211</v>
      </c>
      <c r="D40" s="31">
        <v>13.903018865935364</v>
      </c>
    </row>
    <row r="41" spans="1:4" ht="12.75">
      <c r="A41" s="158"/>
      <c r="B41" s="7" t="s">
        <v>219</v>
      </c>
      <c r="C41" s="8">
        <v>181</v>
      </c>
      <c r="D41" s="31">
        <v>11.926286325754981</v>
      </c>
    </row>
    <row r="42" spans="1:4" ht="12.75">
      <c r="A42" s="155"/>
      <c r="B42" s="18" t="s">
        <v>197</v>
      </c>
      <c r="C42" s="19">
        <v>1825</v>
      </c>
      <c r="D42" s="36">
        <v>120.25122952763999</v>
      </c>
    </row>
    <row r="43" spans="1:4" ht="12.75">
      <c r="A43" s="154" t="s">
        <v>222</v>
      </c>
      <c r="B43" s="7" t="s">
        <v>220</v>
      </c>
      <c r="C43" s="8">
        <v>1275</v>
      </c>
      <c r="D43" s="31">
        <v>61.946219021424646</v>
      </c>
    </row>
    <row r="44" spans="1:4" ht="12.75">
      <c r="A44" s="158"/>
      <c r="B44" s="7" t="s">
        <v>221</v>
      </c>
      <c r="C44" s="8">
        <v>1169</v>
      </c>
      <c r="D44" s="31">
        <v>56.79618042042778</v>
      </c>
    </row>
    <row r="45" spans="1:4" ht="12.75">
      <c r="A45" s="158"/>
      <c r="B45" s="7" t="s">
        <v>223</v>
      </c>
      <c r="C45" s="8">
        <v>504</v>
      </c>
      <c r="D45" s="31">
        <v>24.486975989645504</v>
      </c>
    </row>
    <row r="46" spans="1:4" ht="12.75">
      <c r="A46" s="158"/>
      <c r="B46" s="7" t="s">
        <v>224</v>
      </c>
      <c r="C46" s="8">
        <v>420</v>
      </c>
      <c r="D46" s="31">
        <v>20.40581332470459</v>
      </c>
    </row>
    <row r="47" spans="1:4" ht="12.75">
      <c r="A47" s="158"/>
      <c r="B47" s="7" t="s">
        <v>225</v>
      </c>
      <c r="C47" s="8">
        <v>277</v>
      </c>
      <c r="D47" s="31">
        <v>13.458119740340885</v>
      </c>
    </row>
    <row r="48" spans="1:4" ht="12.75">
      <c r="A48" s="155"/>
      <c r="B48" s="18" t="s">
        <v>197</v>
      </c>
      <c r="C48" s="19">
        <v>5595</v>
      </c>
      <c r="D48" s="36">
        <v>271.8345846469575</v>
      </c>
    </row>
    <row r="49" spans="1:4" ht="12.75">
      <c r="A49" s="154" t="s">
        <v>226</v>
      </c>
      <c r="B49" s="7" t="s">
        <v>220</v>
      </c>
      <c r="C49" s="8">
        <v>4285</v>
      </c>
      <c r="D49" s="31">
        <v>348.77890754469416</v>
      </c>
    </row>
    <row r="50" spans="1:4" ht="12.75">
      <c r="A50" s="158"/>
      <c r="B50" s="7" t="s">
        <v>221</v>
      </c>
      <c r="C50" s="8">
        <v>3560</v>
      </c>
      <c r="D50" s="31">
        <v>289.7673070849734</v>
      </c>
    </row>
    <row r="51" spans="1:4" ht="12.75">
      <c r="A51" s="158"/>
      <c r="B51" s="7" t="s">
        <v>194</v>
      </c>
      <c r="C51" s="8">
        <v>472</v>
      </c>
      <c r="D51" s="31">
        <v>38.41858678205266</v>
      </c>
    </row>
    <row r="52" spans="1:4" ht="25.5">
      <c r="A52" s="158"/>
      <c r="B52" s="9" t="s">
        <v>195</v>
      </c>
      <c r="C52" s="8">
        <v>412</v>
      </c>
      <c r="D52" s="31">
        <v>33.53486812331715</v>
      </c>
    </row>
    <row r="53" spans="1:4" ht="12.75">
      <c r="A53" s="158"/>
      <c r="B53" s="7" t="s">
        <v>227</v>
      </c>
      <c r="C53" s="8">
        <v>359</v>
      </c>
      <c r="D53" s="31">
        <v>29.220916641434123</v>
      </c>
    </row>
    <row r="54" spans="1:4" ht="12.75">
      <c r="A54" s="155"/>
      <c r="B54" s="18" t="s">
        <v>197</v>
      </c>
      <c r="C54" s="19">
        <v>11529</v>
      </c>
      <c r="D54" s="36">
        <v>938.4065402760277</v>
      </c>
    </row>
    <row r="55" spans="1:4" ht="12.75">
      <c r="A55" s="154" t="s">
        <v>228</v>
      </c>
      <c r="B55" s="7" t="s">
        <v>192</v>
      </c>
      <c r="C55" s="8">
        <v>23256</v>
      </c>
      <c r="D55" s="32">
        <v>2021.610438380695</v>
      </c>
    </row>
    <row r="56" spans="1:4" ht="12.75">
      <c r="A56" s="158"/>
      <c r="B56" s="7" t="s">
        <v>193</v>
      </c>
      <c r="C56" s="8">
        <v>13529</v>
      </c>
      <c r="D56" s="32">
        <v>1176.0563992454602</v>
      </c>
    </row>
    <row r="57" spans="1:4" ht="12.75">
      <c r="A57" s="158"/>
      <c r="B57" s="7" t="s">
        <v>194</v>
      </c>
      <c r="C57" s="8">
        <v>4946</v>
      </c>
      <c r="D57" s="32">
        <v>429.9486252249276</v>
      </c>
    </row>
    <row r="58" spans="1:4" ht="25.5">
      <c r="A58" s="158"/>
      <c r="B58" s="9" t="s">
        <v>195</v>
      </c>
      <c r="C58" s="8">
        <v>2942</v>
      </c>
      <c r="D58" s="32">
        <v>255.74380416735488</v>
      </c>
    </row>
    <row r="59" spans="1:4" ht="12.75">
      <c r="A59" s="158"/>
      <c r="B59" s="7" t="s">
        <v>229</v>
      </c>
      <c r="C59" s="8">
        <v>2532</v>
      </c>
      <c r="D59" s="32">
        <v>220.10309726435844</v>
      </c>
    </row>
    <row r="60" spans="1:4" ht="12.75">
      <c r="A60" s="155"/>
      <c r="B60" s="18" t="s">
        <v>197</v>
      </c>
      <c r="C60" s="19">
        <v>60576</v>
      </c>
      <c r="D60" s="33">
        <v>5265.78405208759</v>
      </c>
    </row>
    <row r="62" spans="1:4" ht="84" customHeight="1">
      <c r="A62" s="151" t="s">
        <v>405</v>
      </c>
      <c r="B62" s="151"/>
      <c r="C62" s="151"/>
      <c r="D62" s="151"/>
    </row>
    <row r="63" ht="14.25">
      <c r="A63" s="10"/>
    </row>
    <row r="64" ht="12.75">
      <c r="A64" s="11" t="s">
        <v>57</v>
      </c>
    </row>
  </sheetData>
  <mergeCells count="10">
    <mergeCell ref="A62:D62"/>
    <mergeCell ref="A55:A60"/>
    <mergeCell ref="A49:A54"/>
    <mergeCell ref="A43:A48"/>
    <mergeCell ref="A37:A42"/>
    <mergeCell ref="A7:A12"/>
    <mergeCell ref="A31:A36"/>
    <mergeCell ref="A25:A30"/>
    <mergeCell ref="A19:A24"/>
    <mergeCell ref="A13:A18"/>
  </mergeCells>
  <printOptions/>
  <pageMargins left="1.3" right="0.25" top="1" bottom="1" header="0" footer="0"/>
  <pageSetup fitToHeight="1" fitToWidth="1" orientation="portrait" scale="64" r:id="rId1"/>
</worksheet>
</file>

<file path=xl/worksheets/sheet18.xml><?xml version="1.0" encoding="utf-8"?>
<worksheet xmlns="http://schemas.openxmlformats.org/spreadsheetml/2006/main" xmlns:r="http://schemas.openxmlformats.org/officeDocument/2006/relationships">
  <sheetPr>
    <pageSetUpPr fitToPage="1"/>
  </sheetPr>
  <dimension ref="A1:D64"/>
  <sheetViews>
    <sheetView workbookViewId="0" topLeftCell="A1">
      <selection activeCell="A1" sqref="A1"/>
    </sheetView>
  </sheetViews>
  <sheetFormatPr defaultColWidth="9.33203125" defaultRowHeight="12.75"/>
  <cols>
    <col min="1" max="1" width="18.16015625" style="2" customWidth="1"/>
    <col min="2" max="2" width="61.33203125" style="2" customWidth="1"/>
    <col min="3" max="3" width="12.83203125" style="2" customWidth="1"/>
    <col min="4" max="4" width="13" style="2" customWidth="1"/>
    <col min="5" max="16384" width="9.33203125" style="2" customWidth="1"/>
  </cols>
  <sheetData>
    <row r="1" ht="12.75">
      <c r="A1" s="1"/>
    </row>
    <row r="2" spans="1:4" ht="12.75">
      <c r="A2" s="3" t="s">
        <v>230</v>
      </c>
      <c r="B2" s="4"/>
      <c r="C2" s="4"/>
      <c r="D2" s="4"/>
    </row>
    <row r="3" spans="1:4" ht="12.75">
      <c r="A3" s="5" t="s">
        <v>191</v>
      </c>
      <c r="B3" s="4"/>
      <c r="C3" s="4"/>
      <c r="D3" s="4"/>
    </row>
    <row r="4" spans="1:4" ht="12.75">
      <c r="A4" s="3" t="s">
        <v>231</v>
      </c>
      <c r="B4" s="4"/>
      <c r="C4" s="4"/>
      <c r="D4" s="4"/>
    </row>
    <row r="6" spans="1:4" ht="12.75">
      <c r="A6" s="34" t="s">
        <v>403</v>
      </c>
      <c r="B6" s="35" t="s">
        <v>404</v>
      </c>
      <c r="C6" s="35" t="s">
        <v>140</v>
      </c>
      <c r="D6" s="35" t="s">
        <v>353</v>
      </c>
    </row>
    <row r="7" spans="1:4" ht="12.75">
      <c r="A7" s="154" t="s">
        <v>93</v>
      </c>
      <c r="B7" s="7" t="s">
        <v>192</v>
      </c>
      <c r="C7" s="8">
        <v>11861</v>
      </c>
      <c r="D7" s="31">
        <v>306.28658311893787</v>
      </c>
    </row>
    <row r="8" spans="1:4" ht="12.75">
      <c r="A8" s="158"/>
      <c r="B8" s="7" t="s">
        <v>193</v>
      </c>
      <c r="C8" s="8">
        <v>8629</v>
      </c>
      <c r="D8" s="31">
        <v>222.826652536322</v>
      </c>
    </row>
    <row r="9" spans="1:4" ht="12.75">
      <c r="A9" s="158"/>
      <c r="B9" s="7" t="s">
        <v>194</v>
      </c>
      <c r="C9" s="8">
        <v>1819</v>
      </c>
      <c r="D9" s="31">
        <v>46.972033951045276</v>
      </c>
    </row>
    <row r="10" spans="1:4" ht="12.75">
      <c r="A10" s="158"/>
      <c r="B10" s="7" t="s">
        <v>195</v>
      </c>
      <c r="C10" s="8">
        <v>1621</v>
      </c>
      <c r="D10" s="31">
        <v>41.859080282927096</v>
      </c>
    </row>
    <row r="11" spans="1:4" ht="12.75">
      <c r="A11" s="158"/>
      <c r="B11" s="7" t="s">
        <v>196</v>
      </c>
      <c r="C11" s="8">
        <v>1519</v>
      </c>
      <c r="D11" s="31">
        <v>39.22513445389652</v>
      </c>
    </row>
    <row r="12" spans="1:4" ht="12.75">
      <c r="A12" s="155"/>
      <c r="B12" s="18" t="s">
        <v>197</v>
      </c>
      <c r="C12" s="19">
        <v>34427</v>
      </c>
      <c r="D12" s="36">
        <v>889.008363294467</v>
      </c>
    </row>
    <row r="13" spans="1:4" ht="12.75">
      <c r="A13" s="154" t="s">
        <v>200</v>
      </c>
      <c r="B13" s="7" t="s">
        <v>198</v>
      </c>
      <c r="C13" s="8">
        <v>146</v>
      </c>
      <c r="D13" s="31">
        <v>271.55212498837534</v>
      </c>
    </row>
    <row r="14" spans="1:4" ht="12.75">
      <c r="A14" s="158"/>
      <c r="B14" s="7" t="s">
        <v>199</v>
      </c>
      <c r="C14" s="8">
        <v>84</v>
      </c>
      <c r="D14" s="31">
        <v>156.23546917139402</v>
      </c>
    </row>
    <row r="15" spans="1:4" ht="12.75">
      <c r="A15" s="158"/>
      <c r="B15" s="7" t="s">
        <v>201</v>
      </c>
      <c r="C15" s="8">
        <v>57</v>
      </c>
      <c r="D15" s="31">
        <v>106.01692550916023</v>
      </c>
    </row>
    <row r="16" spans="1:4" ht="12.75">
      <c r="A16" s="158"/>
      <c r="B16" s="7" t="s">
        <v>202</v>
      </c>
      <c r="C16" s="8">
        <v>12</v>
      </c>
      <c r="D16" s="31">
        <v>22.319352738770576</v>
      </c>
    </row>
    <row r="17" spans="1:4" ht="12.75">
      <c r="A17" s="158"/>
      <c r="B17" s="7" t="s">
        <v>203</v>
      </c>
      <c r="C17" s="8">
        <v>7</v>
      </c>
      <c r="D17" s="31">
        <v>13.019622430949504</v>
      </c>
    </row>
    <row r="18" spans="1:4" ht="12.75">
      <c r="A18" s="155"/>
      <c r="B18" s="18" t="s">
        <v>197</v>
      </c>
      <c r="C18" s="19">
        <v>357</v>
      </c>
      <c r="D18" s="36">
        <v>664.0007439784246</v>
      </c>
    </row>
    <row r="19" spans="1:4" ht="12.75">
      <c r="A19" s="154" t="s">
        <v>205</v>
      </c>
      <c r="B19" s="7" t="s">
        <v>204</v>
      </c>
      <c r="C19" s="8">
        <v>41</v>
      </c>
      <c r="D19" s="31">
        <v>17.376047330657705</v>
      </c>
    </row>
    <row r="20" spans="1:4" ht="12.75">
      <c r="A20" s="158"/>
      <c r="B20" s="7" t="s">
        <v>199</v>
      </c>
      <c r="C20" s="8">
        <v>14</v>
      </c>
      <c r="D20" s="31">
        <v>5.9332844543709236</v>
      </c>
    </row>
    <row r="21" spans="1:4" ht="12.75">
      <c r="A21" s="158"/>
      <c r="B21" s="7" t="s">
        <v>206</v>
      </c>
      <c r="C21" s="8">
        <v>8</v>
      </c>
      <c r="D21" s="31">
        <v>3.3904482596405274</v>
      </c>
    </row>
    <row r="22" spans="1:4" ht="12.75">
      <c r="A22" s="158"/>
      <c r="B22" s="7" t="s">
        <v>207</v>
      </c>
      <c r="C22" s="8">
        <v>5</v>
      </c>
      <c r="D22" s="31">
        <v>2.11903016227533</v>
      </c>
    </row>
    <row r="23" spans="1:4" ht="12.75">
      <c r="A23" s="158"/>
      <c r="B23" s="7" t="s">
        <v>203</v>
      </c>
      <c r="C23" s="8">
        <v>3</v>
      </c>
      <c r="D23" s="31">
        <v>1.2714180973651978</v>
      </c>
    </row>
    <row r="24" spans="1:4" ht="12.75">
      <c r="A24" s="155"/>
      <c r="B24" s="18" t="s">
        <v>197</v>
      </c>
      <c r="C24" s="19">
        <v>91</v>
      </c>
      <c r="D24" s="36">
        <v>38.566348953411</v>
      </c>
    </row>
    <row r="25" spans="1:4" ht="12.75">
      <c r="A25" s="154" t="s">
        <v>209</v>
      </c>
      <c r="B25" s="7" t="s">
        <v>204</v>
      </c>
      <c r="C25" s="8">
        <v>71</v>
      </c>
      <c r="D25" s="31">
        <v>12.24648905232873</v>
      </c>
    </row>
    <row r="26" spans="1:4" ht="12.75">
      <c r="A26" s="158"/>
      <c r="B26" s="7" t="s">
        <v>193</v>
      </c>
      <c r="C26" s="8">
        <v>24</v>
      </c>
      <c r="D26" s="31">
        <v>4.139658271209711</v>
      </c>
    </row>
    <row r="27" spans="1:4" ht="12.75">
      <c r="A27" s="158"/>
      <c r="B27" s="7" t="s">
        <v>215</v>
      </c>
      <c r="C27" s="8">
        <v>11</v>
      </c>
      <c r="D27" s="31">
        <v>1.8973433743044512</v>
      </c>
    </row>
    <row r="28" spans="1:4" ht="12.75">
      <c r="A28" s="158"/>
      <c r="B28" s="7" t="s">
        <v>224</v>
      </c>
      <c r="C28" s="8">
        <v>5</v>
      </c>
      <c r="D28" s="31">
        <v>0.8624288065020234</v>
      </c>
    </row>
    <row r="29" spans="1:4" ht="12.75">
      <c r="A29" s="158"/>
      <c r="B29" s="7" t="s">
        <v>232</v>
      </c>
      <c r="C29" s="8">
        <v>4</v>
      </c>
      <c r="D29" s="31">
        <v>0.6899430452016186</v>
      </c>
    </row>
    <row r="30" spans="1:4" ht="12.75">
      <c r="A30" s="155"/>
      <c r="B30" s="18" t="s">
        <v>197</v>
      </c>
      <c r="C30" s="19">
        <v>149</v>
      </c>
      <c r="D30" s="36">
        <v>25.700378433760296</v>
      </c>
    </row>
    <row r="31" spans="1:4" ht="12.75">
      <c r="A31" s="154" t="s">
        <v>214</v>
      </c>
      <c r="B31" s="7" t="s">
        <v>204</v>
      </c>
      <c r="C31" s="8">
        <v>306</v>
      </c>
      <c r="D31" s="31">
        <v>54.89852742773488</v>
      </c>
    </row>
    <row r="32" spans="1:4" ht="12.75">
      <c r="A32" s="158"/>
      <c r="B32" s="7" t="s">
        <v>233</v>
      </c>
      <c r="C32" s="8">
        <v>130</v>
      </c>
      <c r="D32" s="31">
        <v>23.322903809168412</v>
      </c>
    </row>
    <row r="33" spans="1:4" ht="12.75">
      <c r="A33" s="158"/>
      <c r="B33" s="7" t="s">
        <v>206</v>
      </c>
      <c r="C33" s="8">
        <v>36</v>
      </c>
      <c r="D33" s="31">
        <v>6.458650285615868</v>
      </c>
    </row>
    <row r="34" spans="1:4" ht="12.75">
      <c r="A34" s="158"/>
      <c r="B34" s="7" t="s">
        <v>207</v>
      </c>
      <c r="C34" s="8">
        <v>34</v>
      </c>
      <c r="D34" s="31">
        <v>6.099836380859431</v>
      </c>
    </row>
    <row r="35" spans="1:4" ht="12.75">
      <c r="A35" s="158"/>
      <c r="B35" s="7" t="s">
        <v>203</v>
      </c>
      <c r="C35" s="8">
        <v>16</v>
      </c>
      <c r="D35" s="31">
        <v>2.8705112380514968</v>
      </c>
    </row>
    <row r="36" spans="1:4" ht="12.75">
      <c r="A36" s="155"/>
      <c r="B36" s="18" t="s">
        <v>197</v>
      </c>
      <c r="C36" s="19">
        <v>594</v>
      </c>
      <c r="D36" s="36">
        <v>106.56772971266183</v>
      </c>
    </row>
    <row r="37" spans="1:4" ht="12.75">
      <c r="A37" s="154" t="s">
        <v>217</v>
      </c>
      <c r="B37" s="7" t="s">
        <v>204</v>
      </c>
      <c r="C37" s="8">
        <v>215</v>
      </c>
      <c r="D37" s="31">
        <v>33.84504949248168</v>
      </c>
    </row>
    <row r="38" spans="1:4" ht="12.75">
      <c r="A38" s="158"/>
      <c r="B38" s="7" t="s">
        <v>233</v>
      </c>
      <c r="C38" s="8">
        <v>152</v>
      </c>
      <c r="D38" s="31">
        <v>23.9276628970103</v>
      </c>
    </row>
    <row r="39" spans="1:4" ht="12.75">
      <c r="A39" s="158"/>
      <c r="B39" s="7" t="s">
        <v>218</v>
      </c>
      <c r="C39" s="8">
        <v>109</v>
      </c>
      <c r="D39" s="31">
        <v>17.15865299851397</v>
      </c>
    </row>
    <row r="40" spans="1:4" ht="12.75">
      <c r="A40" s="158"/>
      <c r="B40" s="7" t="s">
        <v>216</v>
      </c>
      <c r="C40" s="8">
        <v>70</v>
      </c>
      <c r="D40" s="31">
        <v>11.019318439412638</v>
      </c>
    </row>
    <row r="41" spans="1:4" ht="12.75">
      <c r="A41" s="158"/>
      <c r="B41" s="7" t="s">
        <v>203</v>
      </c>
      <c r="C41" s="8">
        <v>60</v>
      </c>
      <c r="D41" s="31">
        <v>9.445130090925119</v>
      </c>
    </row>
    <row r="42" spans="1:4" ht="12.75">
      <c r="A42" s="155"/>
      <c r="B42" s="18" t="s">
        <v>197</v>
      </c>
      <c r="C42" s="19">
        <v>842</v>
      </c>
      <c r="D42" s="36">
        <v>132.54665894264917</v>
      </c>
    </row>
    <row r="43" spans="1:4" ht="12.75">
      <c r="A43" s="154" t="s">
        <v>222</v>
      </c>
      <c r="B43" s="7" t="s">
        <v>192</v>
      </c>
      <c r="C43" s="8">
        <v>639</v>
      </c>
      <c r="D43" s="31">
        <v>73.14468338883096</v>
      </c>
    </row>
    <row r="44" spans="1:4" ht="12.75">
      <c r="A44" s="158"/>
      <c r="B44" s="7" t="s">
        <v>193</v>
      </c>
      <c r="C44" s="8">
        <v>459</v>
      </c>
      <c r="D44" s="31">
        <v>52.54054722296308</v>
      </c>
    </row>
    <row r="45" spans="1:4" ht="12.75">
      <c r="A45" s="158"/>
      <c r="B45" s="7" t="s">
        <v>223</v>
      </c>
      <c r="C45" s="8">
        <v>291</v>
      </c>
      <c r="D45" s="31">
        <v>33.31002013481973</v>
      </c>
    </row>
    <row r="46" spans="1:4" ht="12.75">
      <c r="A46" s="158"/>
      <c r="B46" s="7" t="s">
        <v>211</v>
      </c>
      <c r="C46" s="8">
        <v>185</v>
      </c>
      <c r="D46" s="31">
        <v>21.17647328158643</v>
      </c>
    </row>
    <row r="47" spans="1:4" ht="12.75">
      <c r="A47" s="158"/>
      <c r="B47" s="7" t="s">
        <v>234</v>
      </c>
      <c r="C47" s="8">
        <v>180</v>
      </c>
      <c r="D47" s="31">
        <v>20.604136165867875</v>
      </c>
    </row>
    <row r="48" spans="1:4" ht="12.75">
      <c r="A48" s="155"/>
      <c r="B48" s="18" t="s">
        <v>197</v>
      </c>
      <c r="C48" s="19">
        <v>2499</v>
      </c>
      <c r="D48" s="36">
        <v>286.0540904361323</v>
      </c>
    </row>
    <row r="49" spans="1:4" ht="12.75">
      <c r="A49" s="154" t="s">
        <v>226</v>
      </c>
      <c r="B49" s="7" t="s">
        <v>192</v>
      </c>
      <c r="C49" s="8">
        <v>1945</v>
      </c>
      <c r="D49" s="31">
        <v>373.1686914345794</v>
      </c>
    </row>
    <row r="50" spans="1:4" ht="12.75">
      <c r="A50" s="158"/>
      <c r="B50" s="7" t="s">
        <v>193</v>
      </c>
      <c r="C50" s="8">
        <v>1853</v>
      </c>
      <c r="D50" s="31">
        <v>355.5175245389592</v>
      </c>
    </row>
    <row r="51" spans="1:4" ht="12.75">
      <c r="A51" s="158"/>
      <c r="B51" s="7" t="s">
        <v>194</v>
      </c>
      <c r="C51" s="8">
        <v>192</v>
      </c>
      <c r="D51" s="31">
        <v>36.83721786912044</v>
      </c>
    </row>
    <row r="52" spans="1:4" ht="25.5">
      <c r="A52" s="158"/>
      <c r="B52" s="9" t="s">
        <v>195</v>
      </c>
      <c r="C52" s="8">
        <v>189</v>
      </c>
      <c r="D52" s="31">
        <v>36.26163633991543</v>
      </c>
    </row>
    <row r="53" spans="1:4" ht="12.75">
      <c r="A53" s="158"/>
      <c r="B53" s="7" t="s">
        <v>225</v>
      </c>
      <c r="C53" s="8">
        <v>182</v>
      </c>
      <c r="D53" s="31">
        <v>34.91861277177041</v>
      </c>
    </row>
    <row r="54" spans="1:4" ht="12.75">
      <c r="A54" s="155"/>
      <c r="B54" s="18" t="s">
        <v>197</v>
      </c>
      <c r="C54" s="19">
        <v>5489</v>
      </c>
      <c r="D54" s="33">
        <v>1053.1223379354274</v>
      </c>
    </row>
    <row r="55" spans="1:4" ht="12.75">
      <c r="A55" s="154" t="s">
        <v>228</v>
      </c>
      <c r="B55" s="7" t="s">
        <v>192</v>
      </c>
      <c r="C55" s="8">
        <v>9188</v>
      </c>
      <c r="D55" s="32">
        <v>2210.917911130148</v>
      </c>
    </row>
    <row r="56" spans="1:4" ht="12.75">
      <c r="A56" s="158"/>
      <c r="B56" s="7" t="s">
        <v>193</v>
      </c>
      <c r="C56" s="8">
        <v>6178</v>
      </c>
      <c r="D56" s="32">
        <v>1486.6185083763662</v>
      </c>
    </row>
    <row r="57" spans="1:4" ht="12.75">
      <c r="A57" s="158"/>
      <c r="B57" s="7" t="s">
        <v>194</v>
      </c>
      <c r="C57" s="8">
        <v>1547</v>
      </c>
      <c r="D57" s="32">
        <v>372.2562046711296</v>
      </c>
    </row>
    <row r="58" spans="1:4" ht="25.5">
      <c r="A58" s="158"/>
      <c r="B58" s="9" t="s">
        <v>195</v>
      </c>
      <c r="C58" s="8">
        <v>1409</v>
      </c>
      <c r="D58" s="32">
        <v>339.0491224186306</v>
      </c>
    </row>
    <row r="59" spans="1:4" ht="12.75">
      <c r="A59" s="158"/>
      <c r="B59" s="7" t="s">
        <v>229</v>
      </c>
      <c r="C59" s="8">
        <v>1032</v>
      </c>
      <c r="D59" s="32">
        <v>248.33122380129655</v>
      </c>
    </row>
    <row r="60" spans="1:4" ht="12.75">
      <c r="A60" s="155"/>
      <c r="B60" s="18" t="s">
        <v>197</v>
      </c>
      <c r="C60" s="19">
        <v>24403</v>
      </c>
      <c r="D60" s="33">
        <v>5872.119044983565</v>
      </c>
    </row>
    <row r="62" spans="1:4" ht="80.25" customHeight="1">
      <c r="A62" s="151" t="s">
        <v>405</v>
      </c>
      <c r="B62" s="151"/>
      <c r="C62" s="151"/>
      <c r="D62" s="151"/>
    </row>
    <row r="64" ht="12.75">
      <c r="A64" s="11" t="s">
        <v>57</v>
      </c>
    </row>
  </sheetData>
  <mergeCells count="10">
    <mergeCell ref="A62:D62"/>
    <mergeCell ref="A7:A12"/>
    <mergeCell ref="A31:A36"/>
    <mergeCell ref="A25:A30"/>
    <mergeCell ref="A19:A24"/>
    <mergeCell ref="A13:A18"/>
    <mergeCell ref="A55:A60"/>
    <mergeCell ref="A49:A54"/>
    <mergeCell ref="A43:A48"/>
    <mergeCell ref="A37:A42"/>
  </mergeCells>
  <printOptions/>
  <pageMargins left="1.3" right="0.25" top="1" bottom="1" header="0" footer="0"/>
  <pageSetup fitToHeight="1" fitToWidth="1" orientation="portrait" scale="65" r:id="rId1"/>
</worksheet>
</file>

<file path=xl/worksheets/sheet19.xml><?xml version="1.0" encoding="utf-8"?>
<worksheet xmlns="http://schemas.openxmlformats.org/spreadsheetml/2006/main" xmlns:r="http://schemas.openxmlformats.org/officeDocument/2006/relationships">
  <sheetPr>
    <pageSetUpPr fitToPage="1"/>
  </sheetPr>
  <dimension ref="A1:D62"/>
  <sheetViews>
    <sheetView workbookViewId="0" topLeftCell="A1">
      <selection activeCell="A1" sqref="A1"/>
    </sheetView>
  </sheetViews>
  <sheetFormatPr defaultColWidth="9.33203125" defaultRowHeight="12.75"/>
  <cols>
    <col min="1" max="1" width="18.16015625" style="2" customWidth="1"/>
    <col min="2" max="2" width="61.16015625" style="2" customWidth="1"/>
    <col min="3" max="3" width="12.83203125" style="2" customWidth="1"/>
    <col min="4" max="4" width="12" style="2" customWidth="1"/>
    <col min="5" max="16384" width="9.33203125" style="2" customWidth="1"/>
  </cols>
  <sheetData>
    <row r="1" ht="12.75">
      <c r="A1" s="1"/>
    </row>
    <row r="2" spans="1:4" ht="12.75">
      <c r="A2" s="3" t="s">
        <v>235</v>
      </c>
      <c r="B2" s="4"/>
      <c r="C2" s="4"/>
      <c r="D2" s="4"/>
    </row>
    <row r="3" spans="1:4" ht="12.75">
      <c r="A3" s="5" t="s">
        <v>191</v>
      </c>
      <c r="B3" s="4"/>
      <c r="C3" s="4"/>
      <c r="D3" s="4"/>
    </row>
    <row r="4" spans="1:4" ht="12.75">
      <c r="A4" s="3" t="s">
        <v>236</v>
      </c>
      <c r="B4" s="4"/>
      <c r="C4" s="4"/>
      <c r="D4" s="4"/>
    </row>
    <row r="6" spans="1:4" ht="12.75">
      <c r="A6" s="34" t="s">
        <v>403</v>
      </c>
      <c r="B6" s="35" t="s">
        <v>404</v>
      </c>
      <c r="C6" s="35" t="s">
        <v>140</v>
      </c>
      <c r="D6" s="35" t="s">
        <v>353</v>
      </c>
    </row>
    <row r="7" spans="1:4" ht="12.75">
      <c r="A7" s="154" t="s">
        <v>93</v>
      </c>
      <c r="B7" s="7" t="s">
        <v>192</v>
      </c>
      <c r="C7" s="8">
        <v>1932</v>
      </c>
      <c r="D7" s="31">
        <v>309.71167318044394</v>
      </c>
    </row>
    <row r="8" spans="1:4" ht="12.75">
      <c r="A8" s="158"/>
      <c r="B8" s="7" t="s">
        <v>193</v>
      </c>
      <c r="C8" s="8">
        <v>1476</v>
      </c>
      <c r="D8" s="31">
        <v>236.61202360990438</v>
      </c>
    </row>
    <row r="9" spans="1:4" ht="12.75">
      <c r="A9" s="158"/>
      <c r="B9" s="7" t="s">
        <v>210</v>
      </c>
      <c r="C9" s="8">
        <v>609</v>
      </c>
      <c r="D9" s="31">
        <v>97.62650567644428</v>
      </c>
    </row>
    <row r="10" spans="1:4" ht="12.75">
      <c r="A10" s="158"/>
      <c r="B10" s="7" t="s">
        <v>237</v>
      </c>
      <c r="C10" s="8">
        <v>335</v>
      </c>
      <c r="D10" s="31">
        <v>53.70259343449726</v>
      </c>
    </row>
    <row r="11" spans="1:4" ht="12.75">
      <c r="A11" s="158"/>
      <c r="B11" s="7" t="s">
        <v>234</v>
      </c>
      <c r="C11" s="8">
        <v>329</v>
      </c>
      <c r="D11" s="31">
        <v>52.740755940148055</v>
      </c>
    </row>
    <row r="12" spans="1:4" ht="12.75">
      <c r="A12" s="155"/>
      <c r="B12" s="18" t="s">
        <v>197</v>
      </c>
      <c r="C12" s="19">
        <v>6951</v>
      </c>
      <c r="D12" s="33">
        <v>1114.2887372035536</v>
      </c>
    </row>
    <row r="13" spans="1:4" ht="12.75">
      <c r="A13" s="154" t="s">
        <v>200</v>
      </c>
      <c r="B13" s="7" t="s">
        <v>198</v>
      </c>
      <c r="C13" s="8">
        <v>153</v>
      </c>
      <c r="D13" s="32">
        <v>999.5426928856078</v>
      </c>
    </row>
    <row r="14" spans="1:4" ht="12.75">
      <c r="A14" s="158"/>
      <c r="B14" s="7" t="s">
        <v>238</v>
      </c>
      <c r="C14" s="8">
        <v>47</v>
      </c>
      <c r="D14" s="32">
        <v>307.0490625204155</v>
      </c>
    </row>
    <row r="15" spans="1:4" ht="12.75">
      <c r="A15" s="158"/>
      <c r="B15" s="7" t="s">
        <v>239</v>
      </c>
      <c r="C15" s="8">
        <v>25</v>
      </c>
      <c r="D15" s="32">
        <v>163.32396942575292</v>
      </c>
    </row>
    <row r="16" spans="1:4" ht="12.75">
      <c r="A16" s="158"/>
      <c r="B16" s="7" t="s">
        <v>202</v>
      </c>
      <c r="C16" s="8">
        <v>8</v>
      </c>
      <c r="D16" s="32">
        <v>52.26367021624093</v>
      </c>
    </row>
    <row r="17" spans="1:4" ht="12.75">
      <c r="A17" s="158"/>
      <c r="B17" s="7" t="s">
        <v>229</v>
      </c>
      <c r="C17" s="8">
        <v>3</v>
      </c>
      <c r="D17" s="32">
        <v>19.598876331090352</v>
      </c>
    </row>
    <row r="18" spans="1:4" ht="12.75">
      <c r="A18" s="155"/>
      <c r="B18" s="18" t="s">
        <v>197</v>
      </c>
      <c r="C18" s="19">
        <v>265</v>
      </c>
      <c r="D18" s="33">
        <v>1731.234075912981</v>
      </c>
    </row>
    <row r="19" spans="1:4" ht="12.75">
      <c r="A19" s="154" t="s">
        <v>205</v>
      </c>
      <c r="B19" s="7" t="s">
        <v>204</v>
      </c>
      <c r="C19" s="8">
        <v>20</v>
      </c>
      <c r="D19" s="31">
        <v>39.100684261974585</v>
      </c>
    </row>
    <row r="20" spans="1:4" ht="12.75">
      <c r="A20" s="158"/>
      <c r="B20" s="7" t="s">
        <v>213</v>
      </c>
      <c r="C20" s="8">
        <v>6</v>
      </c>
      <c r="D20" s="31">
        <v>11.730205278592376</v>
      </c>
    </row>
    <row r="21" spans="1:4" ht="12.75">
      <c r="A21" s="158"/>
      <c r="B21" s="7" t="s">
        <v>239</v>
      </c>
      <c r="C21" s="8">
        <v>4</v>
      </c>
      <c r="D21" s="31">
        <v>7.820136852394917</v>
      </c>
    </row>
    <row r="22" spans="1:4" ht="12.75">
      <c r="A22" s="158"/>
      <c r="B22" s="7" t="s">
        <v>240</v>
      </c>
      <c r="C22" s="8">
        <v>2</v>
      </c>
      <c r="D22" s="31">
        <v>3.9100684261974585</v>
      </c>
    </row>
    <row r="23" spans="1:4" ht="12.75">
      <c r="A23" s="155"/>
      <c r="B23" s="18" t="s">
        <v>197</v>
      </c>
      <c r="C23" s="19">
        <v>51</v>
      </c>
      <c r="D23" s="36">
        <v>99.70674486803519</v>
      </c>
    </row>
    <row r="24" spans="1:4" ht="12.75">
      <c r="A24" s="154" t="s">
        <v>209</v>
      </c>
      <c r="B24" s="7" t="s">
        <v>204</v>
      </c>
      <c r="C24" s="8">
        <v>17</v>
      </c>
      <c r="D24" s="31">
        <v>14.752974459997743</v>
      </c>
    </row>
    <row r="25" spans="1:4" ht="12.75">
      <c r="A25" s="158"/>
      <c r="B25" s="7" t="s">
        <v>213</v>
      </c>
      <c r="C25" s="8">
        <v>16</v>
      </c>
      <c r="D25" s="31">
        <v>13.885152432939053</v>
      </c>
    </row>
    <row r="26" spans="1:4" ht="12.75">
      <c r="A26" s="158"/>
      <c r="B26" s="7" t="s">
        <v>241</v>
      </c>
      <c r="C26" s="8">
        <v>4</v>
      </c>
      <c r="D26" s="31">
        <v>3.4712881082347633</v>
      </c>
    </row>
    <row r="27" spans="1:4" ht="12.75">
      <c r="A27" s="158"/>
      <c r="B27" s="7" t="s">
        <v>212</v>
      </c>
      <c r="C27" s="8">
        <v>2</v>
      </c>
      <c r="D27" s="31">
        <v>1.7356440541173817</v>
      </c>
    </row>
    <row r="28" spans="1:4" ht="12.75">
      <c r="A28" s="155"/>
      <c r="B28" s="18" t="s">
        <v>197</v>
      </c>
      <c r="C28" s="19">
        <v>54</v>
      </c>
      <c r="D28" s="36">
        <v>46.8623894611693</v>
      </c>
    </row>
    <row r="29" spans="1:4" ht="12.75">
      <c r="A29" s="154" t="s">
        <v>214</v>
      </c>
      <c r="B29" s="7" t="s">
        <v>242</v>
      </c>
      <c r="C29" s="8">
        <v>269</v>
      </c>
      <c r="D29" s="31">
        <v>231.9125456928064</v>
      </c>
    </row>
    <row r="30" spans="1:4" ht="12.75">
      <c r="A30" s="158"/>
      <c r="B30" s="7" t="s">
        <v>243</v>
      </c>
      <c r="C30" s="8">
        <v>48</v>
      </c>
      <c r="D30" s="31">
        <v>41.38216428719222</v>
      </c>
    </row>
    <row r="31" spans="1:4" ht="12.75">
      <c r="A31" s="158"/>
      <c r="B31" s="7" t="s">
        <v>215</v>
      </c>
      <c r="C31" s="8">
        <v>28</v>
      </c>
      <c r="D31" s="31">
        <v>24.13959583419546</v>
      </c>
    </row>
    <row r="32" spans="1:4" ht="12.75">
      <c r="A32" s="158"/>
      <c r="B32" s="7" t="s">
        <v>244</v>
      </c>
      <c r="C32" s="8">
        <v>10</v>
      </c>
      <c r="D32" s="31">
        <v>8.621284226498378</v>
      </c>
    </row>
    <row r="33" spans="1:4" ht="12.75">
      <c r="A33" s="158"/>
      <c r="B33" s="7" t="s">
        <v>219</v>
      </c>
      <c r="C33" s="8">
        <v>8</v>
      </c>
      <c r="D33" s="31">
        <v>6.897027381198704</v>
      </c>
    </row>
    <row r="34" spans="1:4" ht="12.75">
      <c r="A34" s="155"/>
      <c r="B34" s="18" t="s">
        <v>197</v>
      </c>
      <c r="C34" s="19">
        <v>412</v>
      </c>
      <c r="D34" s="36">
        <v>355.19691013173326</v>
      </c>
    </row>
    <row r="35" spans="1:4" ht="12.75">
      <c r="A35" s="154" t="s">
        <v>217</v>
      </c>
      <c r="B35" s="7" t="s">
        <v>242</v>
      </c>
      <c r="C35" s="8">
        <v>169</v>
      </c>
      <c r="D35" s="31">
        <v>178.33400164616</v>
      </c>
    </row>
    <row r="36" spans="1:4" ht="12.75">
      <c r="A36" s="158"/>
      <c r="B36" s="7" t="s">
        <v>245</v>
      </c>
      <c r="C36" s="8">
        <v>110</v>
      </c>
      <c r="D36" s="31">
        <v>116.07538568684971</v>
      </c>
    </row>
    <row r="37" spans="1:4" ht="12.75">
      <c r="A37" s="158"/>
      <c r="B37" s="7" t="s">
        <v>223</v>
      </c>
      <c r="C37" s="8">
        <v>37</v>
      </c>
      <c r="D37" s="31">
        <v>39.04353882194036</v>
      </c>
    </row>
    <row r="38" spans="1:4" ht="12.75">
      <c r="A38" s="158"/>
      <c r="B38" s="7" t="s">
        <v>244</v>
      </c>
      <c r="C38" s="8">
        <v>31</v>
      </c>
      <c r="D38" s="31">
        <v>32.71215414811219</v>
      </c>
    </row>
    <row r="39" spans="1:4" ht="12.75">
      <c r="A39" s="158"/>
      <c r="B39" s="7" t="s">
        <v>219</v>
      </c>
      <c r="C39" s="8">
        <v>19</v>
      </c>
      <c r="D39" s="31">
        <v>20.04938480045586</v>
      </c>
    </row>
    <row r="40" spans="1:4" ht="12.75">
      <c r="A40" s="155"/>
      <c r="B40" s="18" t="s">
        <v>197</v>
      </c>
      <c r="C40" s="19">
        <v>465</v>
      </c>
      <c r="D40" s="36">
        <v>490.6823122216829</v>
      </c>
    </row>
    <row r="41" spans="1:4" ht="12.75">
      <c r="A41" s="154" t="s">
        <v>222</v>
      </c>
      <c r="B41" s="7" t="s">
        <v>192</v>
      </c>
      <c r="C41" s="8">
        <v>227</v>
      </c>
      <c r="D41" s="31">
        <v>187.23502532209372</v>
      </c>
    </row>
    <row r="42" spans="1:4" ht="12.75">
      <c r="A42" s="158"/>
      <c r="B42" s="7" t="s">
        <v>245</v>
      </c>
      <c r="C42" s="8">
        <v>176</v>
      </c>
      <c r="D42" s="31">
        <v>145.16900641712994</v>
      </c>
    </row>
    <row r="43" spans="1:4" ht="12.75">
      <c r="A43" s="158"/>
      <c r="B43" s="7" t="s">
        <v>206</v>
      </c>
      <c r="C43" s="8">
        <v>147</v>
      </c>
      <c r="D43" s="31">
        <v>121.24911331430741</v>
      </c>
    </row>
    <row r="44" spans="1:4" ht="12.75">
      <c r="A44" s="158"/>
      <c r="B44" s="7" t="s">
        <v>207</v>
      </c>
      <c r="C44" s="8">
        <v>111</v>
      </c>
      <c r="D44" s="31">
        <v>91.55545291080354</v>
      </c>
    </row>
    <row r="45" spans="1:4" ht="12.75">
      <c r="A45" s="158"/>
      <c r="B45" s="7" t="s">
        <v>246</v>
      </c>
      <c r="C45" s="8">
        <v>58</v>
      </c>
      <c r="D45" s="31">
        <v>47.8397862056451</v>
      </c>
    </row>
    <row r="46" spans="1:4" ht="12.75">
      <c r="A46" s="155"/>
      <c r="B46" s="18" t="s">
        <v>197</v>
      </c>
      <c r="C46" s="19">
        <v>1099</v>
      </c>
      <c r="D46" s="36">
        <v>906.4814662069648</v>
      </c>
    </row>
    <row r="47" spans="1:4" ht="12.75">
      <c r="A47" s="154" t="s">
        <v>226</v>
      </c>
      <c r="B47" s="7" t="s">
        <v>192</v>
      </c>
      <c r="C47" s="8">
        <v>474</v>
      </c>
      <c r="D47" s="31">
        <v>759.7006074399372</v>
      </c>
    </row>
    <row r="48" spans="1:4" ht="12.75">
      <c r="A48" s="158"/>
      <c r="B48" s="7" t="s">
        <v>193</v>
      </c>
      <c r="C48" s="8">
        <v>382</v>
      </c>
      <c r="D48" s="31">
        <v>612.248168865097</v>
      </c>
    </row>
    <row r="49" spans="1:4" ht="12.75">
      <c r="A49" s="158"/>
      <c r="B49" s="7" t="s">
        <v>247</v>
      </c>
      <c r="C49" s="8">
        <v>69</v>
      </c>
      <c r="D49" s="31">
        <v>110.5893289311301</v>
      </c>
    </row>
    <row r="50" spans="1:4" ht="12.75">
      <c r="A50" s="158"/>
      <c r="B50" s="7" t="s">
        <v>248</v>
      </c>
      <c r="C50" s="8">
        <v>57</v>
      </c>
      <c r="D50" s="31">
        <v>91.35640216049877</v>
      </c>
    </row>
    <row r="51" spans="1:4" ht="12.75">
      <c r="A51" s="158"/>
      <c r="B51" s="7" t="s">
        <v>227</v>
      </c>
      <c r="C51" s="8">
        <v>46</v>
      </c>
      <c r="D51" s="31">
        <v>73.72621928742007</v>
      </c>
    </row>
    <row r="52" spans="1:4" ht="12.75">
      <c r="A52" s="155"/>
      <c r="B52" s="18" t="s">
        <v>197</v>
      </c>
      <c r="C52" s="19">
        <v>1354</v>
      </c>
      <c r="D52" s="33">
        <v>2170.115237286234</v>
      </c>
    </row>
    <row r="53" spans="1:4" ht="12.75">
      <c r="A53" s="154" t="s">
        <v>228</v>
      </c>
      <c r="B53" s="7" t="s">
        <v>192</v>
      </c>
      <c r="C53" s="8">
        <v>1185</v>
      </c>
      <c r="D53" s="32">
        <v>2482.767290326636</v>
      </c>
    </row>
    <row r="54" spans="1:4" ht="12.75">
      <c r="A54" s="158"/>
      <c r="B54" s="7" t="s">
        <v>193</v>
      </c>
      <c r="C54" s="8">
        <v>913</v>
      </c>
      <c r="D54" s="32">
        <v>1912.8831528001842</v>
      </c>
    </row>
    <row r="55" spans="1:4" ht="12.75">
      <c r="A55" s="158"/>
      <c r="B55" s="7" t="s">
        <v>194</v>
      </c>
      <c r="C55" s="8">
        <v>212</v>
      </c>
      <c r="D55" s="32">
        <v>444.1744013073813</v>
      </c>
    </row>
    <row r="56" spans="1:4" ht="12.75">
      <c r="A56" s="158"/>
      <c r="B56" s="7" t="s">
        <v>249</v>
      </c>
      <c r="C56" s="8">
        <v>135</v>
      </c>
      <c r="D56" s="32">
        <v>282.84690649290786</v>
      </c>
    </row>
    <row r="57" spans="1:4" ht="25.5">
      <c r="A57" s="158"/>
      <c r="B57" s="9" t="s">
        <v>250</v>
      </c>
      <c r="C57" s="8">
        <v>130</v>
      </c>
      <c r="D57" s="32">
        <v>272.3710951413187</v>
      </c>
    </row>
    <row r="58" spans="1:4" ht="12.75">
      <c r="A58" s="155"/>
      <c r="B58" s="18" t="s">
        <v>197</v>
      </c>
      <c r="C58" s="19">
        <v>3250</v>
      </c>
      <c r="D58" s="33">
        <v>6809.277378532967</v>
      </c>
    </row>
    <row r="60" spans="1:4" ht="80.25" customHeight="1">
      <c r="A60" s="151" t="s">
        <v>405</v>
      </c>
      <c r="B60" s="151"/>
      <c r="C60" s="151"/>
      <c r="D60" s="151"/>
    </row>
    <row r="62" ht="12.75">
      <c r="A62" s="11" t="s">
        <v>57</v>
      </c>
    </row>
  </sheetData>
  <mergeCells count="10">
    <mergeCell ref="A60:D60"/>
    <mergeCell ref="A7:A12"/>
    <mergeCell ref="A29:A34"/>
    <mergeCell ref="A24:A28"/>
    <mergeCell ref="A19:A23"/>
    <mergeCell ref="A13:A18"/>
    <mergeCell ref="A53:A58"/>
    <mergeCell ref="A47:A52"/>
    <mergeCell ref="A41:A46"/>
    <mergeCell ref="A35:A40"/>
  </mergeCells>
  <printOptions/>
  <pageMargins left="1.3" right="0.25" top="1" bottom="1" header="0" footer="0"/>
  <pageSetup fitToHeight="1" fitToWidth="1" orientation="portrait" scale="67" r:id="rId1"/>
</worksheet>
</file>

<file path=xl/worksheets/sheet2.xml><?xml version="1.0" encoding="utf-8"?>
<worksheet xmlns="http://schemas.openxmlformats.org/spreadsheetml/2006/main" xmlns:r="http://schemas.openxmlformats.org/officeDocument/2006/relationships">
  <dimension ref="A2:B22"/>
  <sheetViews>
    <sheetView workbookViewId="0" topLeftCell="A1">
      <selection activeCell="A1" sqref="A1"/>
    </sheetView>
  </sheetViews>
  <sheetFormatPr defaultColWidth="9.33203125" defaultRowHeight="12.75"/>
  <cols>
    <col min="1" max="1" width="36.33203125" style="2" customWidth="1"/>
    <col min="2" max="16384" width="9.33203125" style="2" customWidth="1"/>
  </cols>
  <sheetData>
    <row r="2" spans="1:2" ht="12.75">
      <c r="A2" s="150" t="s">
        <v>349</v>
      </c>
      <c r="B2" s="150"/>
    </row>
    <row r="4" spans="1:2" ht="19.5" customHeight="1">
      <c r="A4" s="88" t="s">
        <v>332</v>
      </c>
      <c r="B4" s="89">
        <v>82644</v>
      </c>
    </row>
    <row r="5" spans="1:2" ht="19.5" customHeight="1">
      <c r="A5" s="88" t="s">
        <v>333</v>
      </c>
      <c r="B5" s="90">
        <v>8.8</v>
      </c>
    </row>
    <row r="6" spans="1:2" ht="19.5" customHeight="1">
      <c r="A6" s="88" t="s">
        <v>334</v>
      </c>
      <c r="B6" s="89">
        <v>1184</v>
      </c>
    </row>
    <row r="7" spans="1:2" ht="19.5" customHeight="1">
      <c r="A7" s="88" t="s">
        <v>335</v>
      </c>
      <c r="B7" s="90">
        <v>8.6</v>
      </c>
    </row>
    <row r="8" spans="1:2" ht="19.5" customHeight="1">
      <c r="A8" s="88" t="s">
        <v>336</v>
      </c>
      <c r="B8" s="89">
        <v>775</v>
      </c>
    </row>
    <row r="9" spans="1:2" ht="19.5" customHeight="1">
      <c r="A9" s="88" t="s">
        <v>337</v>
      </c>
      <c r="B9" s="90">
        <v>5.6</v>
      </c>
    </row>
    <row r="10" spans="1:2" ht="19.5" customHeight="1">
      <c r="A10" s="88" t="s">
        <v>338</v>
      </c>
      <c r="B10" s="89">
        <v>1388</v>
      </c>
    </row>
    <row r="11" spans="1:2" ht="19.5" customHeight="1">
      <c r="A11" s="88" t="s">
        <v>339</v>
      </c>
      <c r="B11" s="90">
        <v>10</v>
      </c>
    </row>
    <row r="12" spans="1:2" ht="19.5" customHeight="1">
      <c r="A12" s="88" t="s">
        <v>340</v>
      </c>
      <c r="B12" s="89">
        <v>8</v>
      </c>
    </row>
    <row r="13" spans="1:2" ht="19.5" customHeight="1">
      <c r="A13" s="88" t="s">
        <v>341</v>
      </c>
      <c r="B13" s="90">
        <v>5.8</v>
      </c>
    </row>
    <row r="14" spans="1:2" ht="19.5" customHeight="1">
      <c r="A14" s="88" t="s">
        <v>342</v>
      </c>
      <c r="B14" s="90">
        <v>77.2</v>
      </c>
    </row>
    <row r="15" spans="1:2" ht="19.5" customHeight="1">
      <c r="A15" s="88" t="s">
        <v>343</v>
      </c>
      <c r="B15" s="90">
        <v>53.2</v>
      </c>
    </row>
    <row r="16" spans="1:2" ht="19.5" customHeight="1">
      <c r="A16" s="88" t="s">
        <v>344</v>
      </c>
      <c r="B16" s="90">
        <v>15.6</v>
      </c>
    </row>
    <row r="17" spans="1:2" ht="19.5" customHeight="1">
      <c r="A17" s="88" t="s">
        <v>345</v>
      </c>
      <c r="B17" s="90">
        <v>9.4</v>
      </c>
    </row>
    <row r="18" spans="1:2" ht="19.5" customHeight="1">
      <c r="A18" s="88" t="s">
        <v>346</v>
      </c>
      <c r="B18" s="89">
        <v>75</v>
      </c>
    </row>
    <row r="19" spans="1:2" ht="19.5" customHeight="1">
      <c r="A19" s="88" t="s">
        <v>347</v>
      </c>
      <c r="B19" s="89">
        <v>72</v>
      </c>
    </row>
    <row r="20" spans="1:2" ht="19.5" customHeight="1">
      <c r="A20" s="88" t="s">
        <v>348</v>
      </c>
      <c r="B20" s="89">
        <v>79</v>
      </c>
    </row>
    <row r="22" spans="1:2" ht="24.75" customHeight="1">
      <c r="A22" s="151" t="s">
        <v>350</v>
      </c>
      <c r="B22" s="151"/>
    </row>
  </sheetData>
  <mergeCells count="2">
    <mergeCell ref="A2:B2"/>
    <mergeCell ref="A22:B22"/>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pageSetUpPr fitToPage="1"/>
  </sheetPr>
  <dimension ref="A2:D63"/>
  <sheetViews>
    <sheetView workbookViewId="0" topLeftCell="A1">
      <selection activeCell="A1" sqref="A1"/>
    </sheetView>
  </sheetViews>
  <sheetFormatPr defaultColWidth="9.33203125" defaultRowHeight="12.75"/>
  <cols>
    <col min="1" max="1" width="18.16015625" style="2" customWidth="1"/>
    <col min="2" max="2" width="69.66015625" style="2" customWidth="1"/>
    <col min="3" max="3" width="12.83203125" style="2" customWidth="1"/>
    <col min="4" max="4" width="11.83203125" style="2" customWidth="1"/>
    <col min="5" max="16384" width="9.33203125" style="2" customWidth="1"/>
  </cols>
  <sheetData>
    <row r="2" spans="1:4" ht="12.75">
      <c r="A2" s="3" t="s">
        <v>251</v>
      </c>
      <c r="B2" s="4"/>
      <c r="C2" s="4"/>
      <c r="D2" s="4"/>
    </row>
    <row r="3" spans="1:4" ht="12.75">
      <c r="A3" s="5" t="s">
        <v>191</v>
      </c>
      <c r="B3" s="4"/>
      <c r="C3" s="4"/>
      <c r="D3" s="4"/>
    </row>
    <row r="4" spans="1:4" ht="12.75">
      <c r="A4" s="3" t="s">
        <v>252</v>
      </c>
      <c r="B4" s="4"/>
      <c r="C4" s="4"/>
      <c r="D4" s="4"/>
    </row>
    <row r="6" spans="1:4" ht="12.75">
      <c r="A6" s="34" t="s">
        <v>403</v>
      </c>
      <c r="B6" s="35" t="s">
        <v>404</v>
      </c>
      <c r="C6" s="35" t="s">
        <v>140</v>
      </c>
      <c r="D6" s="35" t="s">
        <v>353</v>
      </c>
    </row>
    <row r="7" spans="1:4" ht="12.75">
      <c r="A7" s="154" t="s">
        <v>93</v>
      </c>
      <c r="B7" s="7" t="s">
        <v>192</v>
      </c>
      <c r="C7" s="8">
        <v>12376</v>
      </c>
      <c r="D7" s="31">
        <v>305.9595612239272</v>
      </c>
    </row>
    <row r="8" spans="1:4" ht="12.75">
      <c r="A8" s="158"/>
      <c r="B8" s="7" t="s">
        <v>193</v>
      </c>
      <c r="C8" s="8">
        <v>7970</v>
      </c>
      <c r="D8" s="31">
        <v>197.03439745917098</v>
      </c>
    </row>
    <row r="9" spans="1:4" ht="12.75">
      <c r="A9" s="158"/>
      <c r="B9" s="7" t="s">
        <v>194</v>
      </c>
      <c r="C9" s="8">
        <v>3026</v>
      </c>
      <c r="D9" s="31">
        <v>74.80879381574046</v>
      </c>
    </row>
    <row r="10" spans="1:4" ht="12.75">
      <c r="A10" s="158"/>
      <c r="B10" s="7" t="s">
        <v>195</v>
      </c>
      <c r="C10" s="8">
        <v>1505</v>
      </c>
      <c r="D10" s="31">
        <v>37.206620850194774</v>
      </c>
    </row>
    <row r="11" spans="1:4" ht="12.75">
      <c r="A11" s="158"/>
      <c r="B11" s="7" t="s">
        <v>229</v>
      </c>
      <c r="C11" s="8">
        <v>1311</v>
      </c>
      <c r="D11" s="31">
        <v>32.41055145156501</v>
      </c>
    </row>
    <row r="12" spans="1:4" ht="12.75">
      <c r="A12" s="155"/>
      <c r="B12" s="18" t="s">
        <v>197</v>
      </c>
      <c r="C12" s="19">
        <v>34978</v>
      </c>
      <c r="D12" s="36">
        <v>864.7263681715035</v>
      </c>
    </row>
    <row r="13" spans="1:4" ht="12.75">
      <c r="A13" s="154" t="s">
        <v>200</v>
      </c>
      <c r="B13" s="7" t="s">
        <v>198</v>
      </c>
      <c r="C13" s="8">
        <v>146</v>
      </c>
      <c r="D13" s="31">
        <v>283.20369328652066</v>
      </c>
    </row>
    <row r="14" spans="1:4" ht="12.75">
      <c r="A14" s="158"/>
      <c r="B14" s="7" t="s">
        <v>199</v>
      </c>
      <c r="C14" s="8">
        <v>76</v>
      </c>
      <c r="D14" s="31">
        <v>147.42110061490118</v>
      </c>
    </row>
    <row r="15" spans="1:4" ht="12.75">
      <c r="A15" s="158"/>
      <c r="B15" s="7" t="s">
        <v>201</v>
      </c>
      <c r="C15" s="8">
        <v>31</v>
      </c>
      <c r="D15" s="31">
        <v>60.132291040288635</v>
      </c>
    </row>
    <row r="16" spans="1:4" ht="12.75">
      <c r="A16" s="158"/>
      <c r="B16" s="7" t="s">
        <v>202</v>
      </c>
      <c r="C16" s="8">
        <v>7</v>
      </c>
      <c r="D16" s="31">
        <v>13.57825926716195</v>
      </c>
    </row>
    <row r="17" spans="1:4" ht="12.75">
      <c r="A17" s="158"/>
      <c r="B17" s="7" t="s">
        <v>253</v>
      </c>
      <c r="C17" s="8">
        <v>5</v>
      </c>
      <c r="D17" s="31">
        <v>9.698756619401392</v>
      </c>
    </row>
    <row r="18" spans="1:4" ht="12.75">
      <c r="A18" s="155"/>
      <c r="B18" s="18" t="s">
        <v>197</v>
      </c>
      <c r="C18" s="19">
        <v>310</v>
      </c>
      <c r="D18" s="36">
        <v>601.3229104028864</v>
      </c>
    </row>
    <row r="19" spans="1:4" ht="12.75">
      <c r="A19" s="154" t="s">
        <v>205</v>
      </c>
      <c r="B19" s="7" t="s">
        <v>204</v>
      </c>
      <c r="C19" s="8">
        <v>27</v>
      </c>
      <c r="D19" s="31">
        <v>12.026833201186648</v>
      </c>
    </row>
    <row r="20" spans="1:4" ht="12.75">
      <c r="A20" s="158"/>
      <c r="B20" s="7" t="s">
        <v>193</v>
      </c>
      <c r="C20" s="8">
        <v>9</v>
      </c>
      <c r="D20" s="31">
        <v>4.008944400395549</v>
      </c>
    </row>
    <row r="21" spans="1:4" ht="12.75">
      <c r="A21" s="158"/>
      <c r="B21" s="7" t="s">
        <v>239</v>
      </c>
      <c r="C21" s="8">
        <v>8</v>
      </c>
      <c r="D21" s="31">
        <v>3.5635061336849323</v>
      </c>
    </row>
    <row r="22" spans="1:4" ht="12.75">
      <c r="A22" s="158"/>
      <c r="B22" s="7" t="s">
        <v>207</v>
      </c>
      <c r="C22" s="8">
        <v>2</v>
      </c>
      <c r="D22" s="31">
        <v>0.8908765334212331</v>
      </c>
    </row>
    <row r="23" spans="1:4" ht="51">
      <c r="A23" s="158"/>
      <c r="B23" s="9" t="s">
        <v>254</v>
      </c>
      <c r="C23" s="8">
        <v>1</v>
      </c>
      <c r="D23" s="31">
        <v>0.44543826671061654</v>
      </c>
    </row>
    <row r="24" spans="1:4" ht="12.75">
      <c r="A24" s="155"/>
      <c r="B24" s="18" t="s">
        <v>197</v>
      </c>
      <c r="C24" s="19">
        <v>70</v>
      </c>
      <c r="D24" s="36">
        <v>31.180678669743163</v>
      </c>
    </row>
    <row r="25" spans="1:4" ht="12.75">
      <c r="A25" s="154" t="s">
        <v>209</v>
      </c>
      <c r="B25" s="7" t="s">
        <v>204</v>
      </c>
      <c r="C25" s="8">
        <v>29</v>
      </c>
      <c r="D25" s="31">
        <v>5.28581687743102</v>
      </c>
    </row>
    <row r="26" spans="1:4" ht="12.75">
      <c r="A26" s="158"/>
      <c r="B26" s="7" t="s">
        <v>193</v>
      </c>
      <c r="C26" s="8">
        <v>12</v>
      </c>
      <c r="D26" s="31">
        <v>2.1872345699714564</v>
      </c>
    </row>
    <row r="27" spans="1:4" ht="12.75">
      <c r="A27" s="158"/>
      <c r="B27" s="7" t="s">
        <v>239</v>
      </c>
      <c r="C27" s="8">
        <v>7</v>
      </c>
      <c r="D27" s="31">
        <v>1.2758868324833497</v>
      </c>
    </row>
    <row r="28" spans="1:4" ht="12.75">
      <c r="A28" s="158"/>
      <c r="B28" s="7" t="s">
        <v>255</v>
      </c>
      <c r="C28" s="8">
        <v>2</v>
      </c>
      <c r="D28" s="31">
        <v>0.36453909499524273</v>
      </c>
    </row>
    <row r="29" spans="1:4" ht="12.75">
      <c r="A29" s="155"/>
      <c r="B29" s="18" t="s">
        <v>197</v>
      </c>
      <c r="C29" s="30">
        <v>72</v>
      </c>
      <c r="D29" s="36">
        <v>13.12340741982874</v>
      </c>
    </row>
    <row r="30" spans="1:4" ht="12.75">
      <c r="A30" s="154" t="s">
        <v>214</v>
      </c>
      <c r="B30" s="7" t="s">
        <v>204</v>
      </c>
      <c r="C30" s="8">
        <v>103</v>
      </c>
      <c r="D30" s="31">
        <v>18.945316092482575</v>
      </c>
    </row>
    <row r="31" spans="1:4" ht="12.75">
      <c r="A31" s="158"/>
      <c r="B31" s="7" t="s">
        <v>193</v>
      </c>
      <c r="C31" s="8">
        <v>23</v>
      </c>
      <c r="D31" s="31">
        <v>4.230507476962128</v>
      </c>
    </row>
    <row r="32" spans="1:4" ht="12.75">
      <c r="A32" s="158"/>
      <c r="B32" s="7" t="s">
        <v>210</v>
      </c>
      <c r="C32" s="8">
        <v>19</v>
      </c>
      <c r="D32" s="31">
        <v>3.4947670461861056</v>
      </c>
    </row>
    <row r="33" spans="1:4" ht="12.75">
      <c r="A33" s="158"/>
      <c r="B33" s="7" t="s">
        <v>211</v>
      </c>
      <c r="C33" s="8">
        <v>18</v>
      </c>
      <c r="D33" s="31">
        <v>3.3108319384921</v>
      </c>
    </row>
    <row r="34" spans="1:4" ht="12.75">
      <c r="A34" s="158"/>
      <c r="B34" s="7" t="s">
        <v>212</v>
      </c>
      <c r="C34" s="8">
        <v>9</v>
      </c>
      <c r="D34" s="31">
        <v>1.65541596924605</v>
      </c>
    </row>
    <row r="35" spans="1:4" ht="12.75">
      <c r="A35" s="155"/>
      <c r="B35" s="18" t="s">
        <v>197</v>
      </c>
      <c r="C35" s="19">
        <v>229</v>
      </c>
      <c r="D35" s="36">
        <v>42.12113966192727</v>
      </c>
    </row>
    <row r="36" spans="1:4" ht="12.75">
      <c r="A36" s="154" t="s">
        <v>217</v>
      </c>
      <c r="B36" s="7" t="s">
        <v>204</v>
      </c>
      <c r="C36" s="8">
        <v>76</v>
      </c>
      <c r="D36" s="31">
        <v>11.888281439420602</v>
      </c>
    </row>
    <row r="37" spans="1:4" ht="12.75">
      <c r="A37" s="158"/>
      <c r="B37" s="7" t="s">
        <v>193</v>
      </c>
      <c r="C37" s="8">
        <v>71</v>
      </c>
      <c r="D37" s="31">
        <v>11.106157660511352</v>
      </c>
    </row>
    <row r="38" spans="1:4" ht="12.75">
      <c r="A38" s="158"/>
      <c r="B38" s="7" t="s">
        <v>215</v>
      </c>
      <c r="C38" s="8">
        <v>32</v>
      </c>
      <c r="D38" s="31">
        <v>5.005592185019202</v>
      </c>
    </row>
    <row r="39" spans="1:4" ht="12.75">
      <c r="A39" s="158"/>
      <c r="B39" s="7" t="s">
        <v>244</v>
      </c>
      <c r="C39" s="8">
        <v>20</v>
      </c>
      <c r="D39" s="31">
        <v>3.128495115637001</v>
      </c>
    </row>
    <row r="40" spans="1:4" ht="12.75">
      <c r="A40" s="158"/>
      <c r="B40" s="7" t="s">
        <v>253</v>
      </c>
      <c r="C40" s="8">
        <v>18</v>
      </c>
      <c r="D40" s="31">
        <v>2.8156456040733007</v>
      </c>
    </row>
    <row r="41" spans="1:4" ht="12.75">
      <c r="A41" s="155"/>
      <c r="B41" s="18" t="s">
        <v>197</v>
      </c>
      <c r="C41" s="19">
        <v>319</v>
      </c>
      <c r="D41" s="36">
        <v>49.89949709441016</v>
      </c>
    </row>
    <row r="42" spans="1:4" ht="12.75">
      <c r="A42" s="154" t="s">
        <v>222</v>
      </c>
      <c r="B42" s="7" t="s">
        <v>220</v>
      </c>
      <c r="C42" s="8">
        <v>520</v>
      </c>
      <c r="D42" s="31">
        <v>59.24724101549771</v>
      </c>
    </row>
    <row r="43" spans="1:4" ht="12.75">
      <c r="A43" s="158"/>
      <c r="B43" s="7" t="s">
        <v>221</v>
      </c>
      <c r="C43" s="8">
        <v>168</v>
      </c>
      <c r="D43" s="31">
        <v>19.141416328083878</v>
      </c>
    </row>
    <row r="44" spans="1:4" ht="12.75">
      <c r="A44" s="158"/>
      <c r="B44" s="7" t="s">
        <v>223</v>
      </c>
      <c r="C44" s="8">
        <v>115</v>
      </c>
      <c r="D44" s="31">
        <v>13.102755224581223</v>
      </c>
    </row>
    <row r="45" spans="1:4" ht="12.75">
      <c r="A45" s="158"/>
      <c r="B45" s="7" t="s">
        <v>237</v>
      </c>
      <c r="C45" s="8">
        <v>54</v>
      </c>
      <c r="D45" s="31">
        <v>6.152598105455532</v>
      </c>
    </row>
    <row r="46" spans="1:4" ht="12.75">
      <c r="A46" s="158"/>
      <c r="B46" s="7" t="s">
        <v>256</v>
      </c>
      <c r="C46" s="8">
        <v>49</v>
      </c>
      <c r="D46" s="31">
        <v>5.582913095691131</v>
      </c>
    </row>
    <row r="47" spans="1:4" ht="12.75">
      <c r="A47" s="155"/>
      <c r="B47" s="18" t="s">
        <v>197</v>
      </c>
      <c r="C47" s="19">
        <v>1269</v>
      </c>
      <c r="D47" s="36">
        <v>144.586055478205</v>
      </c>
    </row>
    <row r="48" spans="1:4" ht="12.75">
      <c r="A48" s="154" t="s">
        <v>226</v>
      </c>
      <c r="B48" s="7" t="s">
        <v>220</v>
      </c>
      <c r="C48" s="8">
        <v>1675</v>
      </c>
      <c r="D48" s="31">
        <v>304.5997286789282</v>
      </c>
    </row>
    <row r="49" spans="1:4" ht="12.75">
      <c r="A49" s="158"/>
      <c r="B49" s="7" t="s">
        <v>221</v>
      </c>
      <c r="C49" s="8">
        <v>804</v>
      </c>
      <c r="D49" s="31">
        <v>146.20786976588556</v>
      </c>
    </row>
    <row r="50" spans="1:4" ht="12.75">
      <c r="A50" s="158"/>
      <c r="B50" s="7" t="s">
        <v>257</v>
      </c>
      <c r="C50" s="8">
        <v>166</v>
      </c>
      <c r="D50" s="31">
        <v>30.18719699146393</v>
      </c>
    </row>
    <row r="51" spans="1:4" ht="12.75">
      <c r="A51" s="158"/>
      <c r="B51" s="7" t="s">
        <v>258</v>
      </c>
      <c r="C51" s="8">
        <v>148</v>
      </c>
      <c r="D51" s="31">
        <v>26.91388647431724</v>
      </c>
    </row>
    <row r="52" spans="1:4" ht="12.75">
      <c r="A52" s="158"/>
      <c r="B52" s="7" t="s">
        <v>227</v>
      </c>
      <c r="C52" s="8">
        <v>130</v>
      </c>
      <c r="D52" s="31">
        <v>23.64057595717055</v>
      </c>
    </row>
    <row r="53" spans="1:4" ht="12.75">
      <c r="A53" s="155"/>
      <c r="B53" s="18" t="s">
        <v>197</v>
      </c>
      <c r="C53" s="19">
        <v>3603</v>
      </c>
      <c r="D53" s="36">
        <v>655.207655182196</v>
      </c>
    </row>
    <row r="54" spans="1:4" ht="12.75">
      <c r="A54" s="154" t="s">
        <v>228</v>
      </c>
      <c r="B54" s="7" t="s">
        <v>192</v>
      </c>
      <c r="C54" s="8">
        <v>11375</v>
      </c>
      <c r="D54" s="32">
        <v>1865.5033579060444</v>
      </c>
    </row>
    <row r="55" spans="1:4" ht="12.75">
      <c r="A55" s="158"/>
      <c r="B55" s="7" t="s">
        <v>193</v>
      </c>
      <c r="C55" s="8">
        <v>5658</v>
      </c>
      <c r="D55" s="32">
        <v>927.9136702446065</v>
      </c>
    </row>
    <row r="56" spans="1:4" ht="12.75">
      <c r="A56" s="158"/>
      <c r="B56" s="7" t="s">
        <v>194</v>
      </c>
      <c r="C56" s="8">
        <v>2812</v>
      </c>
      <c r="D56" s="32">
        <v>461.1688301038942</v>
      </c>
    </row>
    <row r="57" spans="1:4" ht="12.75">
      <c r="A57" s="158"/>
      <c r="B57" s="7" t="s">
        <v>195</v>
      </c>
      <c r="C57" s="8">
        <v>1308</v>
      </c>
      <c r="D57" s="32">
        <v>214.51238612229503</v>
      </c>
    </row>
    <row r="58" spans="1:4" ht="12.75">
      <c r="A58" s="158"/>
      <c r="B58" s="7" t="s">
        <v>229</v>
      </c>
      <c r="C58" s="8">
        <v>1236</v>
      </c>
      <c r="D58" s="32">
        <v>202.70436486785675</v>
      </c>
    </row>
    <row r="59" spans="1:4" ht="12.75">
      <c r="A59" s="155"/>
      <c r="B59" s="18" t="s">
        <v>197</v>
      </c>
      <c r="C59" s="19">
        <v>29104</v>
      </c>
      <c r="D59" s="33">
        <v>4773.064591516265</v>
      </c>
    </row>
    <row r="61" spans="1:4" ht="78" customHeight="1">
      <c r="A61" s="151" t="s">
        <v>405</v>
      </c>
      <c r="B61" s="151"/>
      <c r="C61" s="151"/>
      <c r="D61" s="151"/>
    </row>
    <row r="63" ht="12.75">
      <c r="A63" s="11" t="s">
        <v>57</v>
      </c>
    </row>
  </sheetData>
  <mergeCells count="10">
    <mergeCell ref="A61:D61"/>
    <mergeCell ref="A19:A24"/>
    <mergeCell ref="A13:A18"/>
    <mergeCell ref="A7:A12"/>
    <mergeCell ref="A54:A59"/>
    <mergeCell ref="A48:A53"/>
    <mergeCell ref="A42:A47"/>
    <mergeCell ref="A25:A29"/>
    <mergeCell ref="A30:A35"/>
    <mergeCell ref="A36:A41"/>
  </mergeCells>
  <printOptions/>
  <pageMargins left="1.3" right="0.25" top="1" bottom="1" header="0" footer="0"/>
  <pageSetup fitToHeight="1" fitToWidth="1" orientation="portrait" scale="64" r:id="rId1"/>
</worksheet>
</file>

<file path=xl/worksheets/sheet21.xml><?xml version="1.0" encoding="utf-8"?>
<worksheet xmlns="http://schemas.openxmlformats.org/spreadsheetml/2006/main" xmlns:r="http://schemas.openxmlformats.org/officeDocument/2006/relationships">
  <sheetPr>
    <pageSetUpPr fitToPage="1"/>
  </sheetPr>
  <dimension ref="A2:D61"/>
  <sheetViews>
    <sheetView workbookViewId="0" topLeftCell="A1">
      <selection activeCell="A1" sqref="A1"/>
    </sheetView>
  </sheetViews>
  <sheetFormatPr defaultColWidth="9.33203125" defaultRowHeight="12.75"/>
  <cols>
    <col min="1" max="1" width="18.16015625" style="2" customWidth="1"/>
    <col min="2" max="2" width="61.5" style="2" customWidth="1"/>
    <col min="3" max="3" width="12.83203125" style="2" customWidth="1"/>
    <col min="4" max="4" width="11.66015625" style="2" customWidth="1"/>
    <col min="5" max="16384" width="9.33203125" style="2" customWidth="1"/>
  </cols>
  <sheetData>
    <row r="2" spans="1:4" ht="12.75">
      <c r="A2" s="3" t="s">
        <v>259</v>
      </c>
      <c r="B2" s="4"/>
      <c r="C2" s="4"/>
      <c r="D2" s="4"/>
    </row>
    <row r="3" spans="1:4" ht="12.75">
      <c r="A3" s="5" t="s">
        <v>191</v>
      </c>
      <c r="B3" s="4"/>
      <c r="C3" s="4"/>
      <c r="D3" s="4"/>
    </row>
    <row r="4" spans="1:4" ht="12.75">
      <c r="A4" s="3" t="s">
        <v>260</v>
      </c>
      <c r="B4" s="4"/>
      <c r="C4" s="4"/>
      <c r="D4" s="4"/>
    </row>
    <row r="6" spans="1:4" ht="12.75">
      <c r="A6" s="34" t="s">
        <v>403</v>
      </c>
      <c r="B6" s="35" t="s">
        <v>404</v>
      </c>
      <c r="C6" s="35" t="s">
        <v>140</v>
      </c>
      <c r="D6" s="35" t="s">
        <v>353</v>
      </c>
    </row>
    <row r="7" spans="1:4" ht="12.75">
      <c r="A7" s="154" t="s">
        <v>93</v>
      </c>
      <c r="B7" s="7" t="s">
        <v>192</v>
      </c>
      <c r="C7" s="8">
        <v>1853</v>
      </c>
      <c r="D7" s="31">
        <v>259.67146584752675</v>
      </c>
    </row>
    <row r="8" spans="1:4" ht="12.75">
      <c r="A8" s="158"/>
      <c r="B8" s="7" t="s">
        <v>193</v>
      </c>
      <c r="C8" s="8">
        <v>1167</v>
      </c>
      <c r="D8" s="31">
        <v>163.5383705580484</v>
      </c>
    </row>
    <row r="9" spans="1:4" ht="12.75">
      <c r="A9" s="158"/>
      <c r="B9" s="7" t="s">
        <v>194</v>
      </c>
      <c r="C9" s="8">
        <v>457</v>
      </c>
      <c r="D9" s="31">
        <v>64.04201829051253</v>
      </c>
    </row>
    <row r="10" spans="1:4" ht="12.75">
      <c r="A10" s="158"/>
      <c r="B10" s="7" t="s">
        <v>261</v>
      </c>
      <c r="C10" s="8">
        <v>213</v>
      </c>
      <c r="D10" s="31">
        <v>29.848905680260764</v>
      </c>
    </row>
    <row r="11" spans="1:4" ht="12.75">
      <c r="A11" s="158"/>
      <c r="B11" s="7" t="s">
        <v>229</v>
      </c>
      <c r="C11" s="8">
        <v>173</v>
      </c>
      <c r="D11" s="31">
        <v>24.24347738349818</v>
      </c>
    </row>
    <row r="12" spans="1:4" ht="12.75">
      <c r="A12" s="155"/>
      <c r="B12" s="18" t="s">
        <v>197</v>
      </c>
      <c r="C12" s="19">
        <v>5618</v>
      </c>
      <c r="D12" s="36">
        <v>787.282404280305</v>
      </c>
    </row>
    <row r="13" spans="1:4" ht="12.75">
      <c r="A13" s="154" t="s">
        <v>200</v>
      </c>
      <c r="B13" s="7" t="s">
        <v>198</v>
      </c>
      <c r="C13" s="8">
        <v>135</v>
      </c>
      <c r="D13" s="32">
        <v>911.3616418011208</v>
      </c>
    </row>
    <row r="14" spans="1:4" ht="12.75">
      <c r="A14" s="158"/>
      <c r="B14" s="7" t="s">
        <v>262</v>
      </c>
      <c r="C14" s="8">
        <v>29</v>
      </c>
      <c r="D14" s="32">
        <v>195.77398231283334</v>
      </c>
    </row>
    <row r="15" spans="1:4" ht="12.75">
      <c r="A15" s="158"/>
      <c r="B15" s="7" t="s">
        <v>202</v>
      </c>
      <c r="C15" s="8">
        <v>9</v>
      </c>
      <c r="D15" s="32">
        <v>60.75744278674137</v>
      </c>
    </row>
    <row r="16" spans="1:4" ht="12.75">
      <c r="A16" s="158"/>
      <c r="B16" s="7" t="s">
        <v>263</v>
      </c>
      <c r="C16" s="8">
        <v>4</v>
      </c>
      <c r="D16" s="32">
        <v>27.00330790521839</v>
      </c>
    </row>
    <row r="17" spans="1:4" ht="12.75">
      <c r="A17" s="155"/>
      <c r="B17" s="18" t="s">
        <v>197</v>
      </c>
      <c r="C17" s="19">
        <v>227</v>
      </c>
      <c r="D17" s="33">
        <v>1532.4377236211435</v>
      </c>
    </row>
    <row r="18" spans="1:4" ht="12.75">
      <c r="A18" s="154" t="s">
        <v>205</v>
      </c>
      <c r="B18" s="7" t="s">
        <v>204</v>
      </c>
      <c r="C18" s="8">
        <v>17</v>
      </c>
      <c r="D18" s="31">
        <v>33.88276563091703</v>
      </c>
    </row>
    <row r="19" spans="1:4" ht="12.75">
      <c r="A19" s="158"/>
      <c r="B19" s="7" t="s">
        <v>199</v>
      </c>
      <c r="C19" s="8">
        <v>5</v>
      </c>
      <c r="D19" s="31">
        <v>9.96551930321089</v>
      </c>
    </row>
    <row r="20" spans="1:4" ht="25.5">
      <c r="A20" s="158"/>
      <c r="B20" s="9" t="s">
        <v>264</v>
      </c>
      <c r="C20" s="8">
        <v>2</v>
      </c>
      <c r="D20" s="31">
        <v>3.986207721284356</v>
      </c>
    </row>
    <row r="21" spans="1:4" ht="25.5">
      <c r="A21" s="158"/>
      <c r="B21" s="9" t="s">
        <v>265</v>
      </c>
      <c r="C21" s="8">
        <v>1</v>
      </c>
      <c r="D21" s="31">
        <v>1.993103860642178</v>
      </c>
    </row>
    <row r="22" spans="1:4" ht="12.75">
      <c r="A22" s="155"/>
      <c r="B22" s="18" t="s">
        <v>197</v>
      </c>
      <c r="C22" s="19">
        <v>41</v>
      </c>
      <c r="D22" s="36">
        <v>81.7172582863293</v>
      </c>
    </row>
    <row r="23" spans="1:4" ht="12.75">
      <c r="A23" s="154" t="s">
        <v>209</v>
      </c>
      <c r="B23" s="7" t="s">
        <v>204</v>
      </c>
      <c r="C23" s="8">
        <v>13</v>
      </c>
      <c r="D23" s="31">
        <v>11.480752077574557</v>
      </c>
    </row>
    <row r="24" spans="1:4" ht="12.75">
      <c r="A24" s="158"/>
      <c r="B24" s="7" t="s">
        <v>213</v>
      </c>
      <c r="C24" s="8">
        <v>5</v>
      </c>
      <c r="D24" s="31">
        <v>4.415673875990215</v>
      </c>
    </row>
    <row r="25" spans="1:4" ht="12.75">
      <c r="A25" s="158"/>
      <c r="B25" s="7" t="s">
        <v>206</v>
      </c>
      <c r="C25" s="8">
        <v>3</v>
      </c>
      <c r="D25" s="31">
        <v>2.649404325594129</v>
      </c>
    </row>
    <row r="26" spans="1:4" ht="25.5">
      <c r="A26" s="158"/>
      <c r="B26" s="9" t="s">
        <v>266</v>
      </c>
      <c r="C26" s="8">
        <v>1</v>
      </c>
      <c r="D26" s="31">
        <v>0.883134775198043</v>
      </c>
    </row>
    <row r="27" spans="1:4" ht="12.75">
      <c r="A27" s="155"/>
      <c r="B27" s="18" t="s">
        <v>197</v>
      </c>
      <c r="C27" s="19">
        <v>32</v>
      </c>
      <c r="D27" s="36">
        <v>28.260312806337375</v>
      </c>
    </row>
    <row r="28" spans="1:4" ht="12.75">
      <c r="A28" s="154" t="s">
        <v>214</v>
      </c>
      <c r="B28" s="7" t="s">
        <v>242</v>
      </c>
      <c r="C28" s="8">
        <v>32</v>
      </c>
      <c r="D28" s="31">
        <v>25.91386877864697</v>
      </c>
    </row>
    <row r="29" spans="1:4" ht="12.75">
      <c r="A29" s="158"/>
      <c r="B29" s="7" t="s">
        <v>243</v>
      </c>
      <c r="C29" s="8">
        <v>12</v>
      </c>
      <c r="D29" s="31">
        <v>9.717700791992614</v>
      </c>
    </row>
    <row r="30" spans="1:4" ht="12.75">
      <c r="A30" s="158"/>
      <c r="B30" s="7" t="s">
        <v>215</v>
      </c>
      <c r="C30" s="8">
        <v>10</v>
      </c>
      <c r="D30" s="31">
        <v>8.09808399332718</v>
      </c>
    </row>
    <row r="31" spans="1:4" ht="12.75">
      <c r="A31" s="158"/>
      <c r="B31" s="7" t="s">
        <v>244</v>
      </c>
      <c r="C31" s="8">
        <v>8</v>
      </c>
      <c r="D31" s="31">
        <v>6.478467194661743</v>
      </c>
    </row>
    <row r="32" spans="1:4" ht="12.75">
      <c r="A32" s="158"/>
      <c r="B32" s="7" t="s">
        <v>219</v>
      </c>
      <c r="C32" s="13">
        <v>6</v>
      </c>
      <c r="D32" s="31">
        <v>4.858850395996307</v>
      </c>
    </row>
    <row r="33" spans="1:4" ht="12.75">
      <c r="A33" s="155"/>
      <c r="B33" s="18" t="s">
        <v>197</v>
      </c>
      <c r="C33" s="19">
        <v>91</v>
      </c>
      <c r="D33" s="36">
        <v>73.69256433927733</v>
      </c>
    </row>
    <row r="34" spans="1:4" ht="12.75">
      <c r="A34" s="154" t="s">
        <v>217</v>
      </c>
      <c r="B34" s="7" t="s">
        <v>192</v>
      </c>
      <c r="C34" s="8">
        <v>28</v>
      </c>
      <c r="D34" s="31">
        <v>24.086850300225386</v>
      </c>
    </row>
    <row r="35" spans="1:4" ht="12.75">
      <c r="A35" s="158"/>
      <c r="B35" s="7" t="s">
        <v>213</v>
      </c>
      <c r="C35" s="8">
        <v>25</v>
      </c>
      <c r="D35" s="31">
        <v>21.50611633948695</v>
      </c>
    </row>
    <row r="36" spans="1:4" ht="12.75">
      <c r="A36" s="158"/>
      <c r="B36" s="7" t="s">
        <v>206</v>
      </c>
      <c r="C36" s="8">
        <v>18</v>
      </c>
      <c r="D36" s="31">
        <v>15.484403764430603</v>
      </c>
    </row>
    <row r="37" spans="1:4" ht="12.75">
      <c r="A37" s="158"/>
      <c r="B37" s="7" t="s">
        <v>202</v>
      </c>
      <c r="C37" s="8">
        <v>15</v>
      </c>
      <c r="D37" s="31">
        <v>12.903669803692171</v>
      </c>
    </row>
    <row r="38" spans="1:4" ht="12.75">
      <c r="A38" s="158"/>
      <c r="B38" s="7" t="s">
        <v>234</v>
      </c>
      <c r="C38" s="8">
        <v>12</v>
      </c>
      <c r="D38" s="31">
        <v>10.322935842953736</v>
      </c>
    </row>
    <row r="39" spans="1:4" ht="12.75">
      <c r="A39" s="155"/>
      <c r="B39" s="18" t="s">
        <v>197</v>
      </c>
      <c r="C39" s="19">
        <v>173</v>
      </c>
      <c r="D39" s="36">
        <v>148.8223250692497</v>
      </c>
    </row>
    <row r="40" spans="1:4" ht="12.75">
      <c r="A40" s="154" t="s">
        <v>222</v>
      </c>
      <c r="B40" s="7" t="s">
        <v>220</v>
      </c>
      <c r="C40" s="8">
        <v>129</v>
      </c>
      <c r="D40" s="31">
        <v>87.87944847130635</v>
      </c>
    </row>
    <row r="41" spans="1:4" ht="12.75">
      <c r="A41" s="158"/>
      <c r="B41" s="7" t="s">
        <v>221</v>
      </c>
      <c r="C41" s="8">
        <v>125</v>
      </c>
      <c r="D41" s="31">
        <v>85.15450433266118</v>
      </c>
    </row>
    <row r="42" spans="1:4" ht="12.75">
      <c r="A42" s="158"/>
      <c r="B42" s="7" t="s">
        <v>218</v>
      </c>
      <c r="C42" s="8">
        <v>54</v>
      </c>
      <c r="D42" s="31">
        <v>36.78674587170963</v>
      </c>
    </row>
    <row r="43" spans="1:4" ht="12.75">
      <c r="A43" s="158"/>
      <c r="B43" s="7" t="s">
        <v>258</v>
      </c>
      <c r="C43" s="8">
        <v>49</v>
      </c>
      <c r="D43" s="31">
        <v>33.38056569840319</v>
      </c>
    </row>
    <row r="44" spans="1:4" ht="12.75">
      <c r="A44" s="158"/>
      <c r="B44" s="7" t="s">
        <v>253</v>
      </c>
      <c r="C44" s="8">
        <v>40</v>
      </c>
      <c r="D44" s="31">
        <v>27.249441386451576</v>
      </c>
    </row>
    <row r="45" spans="1:4" ht="12.75">
      <c r="A45" s="155"/>
      <c r="B45" s="18" t="s">
        <v>197</v>
      </c>
      <c r="C45" s="19">
        <v>653</v>
      </c>
      <c r="D45" s="36">
        <v>444.847130633822</v>
      </c>
    </row>
    <row r="46" spans="1:4" ht="12.75">
      <c r="A46" s="154" t="s">
        <v>226</v>
      </c>
      <c r="B46" s="7" t="s">
        <v>220</v>
      </c>
      <c r="C46" s="8">
        <v>310</v>
      </c>
      <c r="D46" s="31">
        <v>393.6457949740321</v>
      </c>
    </row>
    <row r="47" spans="1:4" ht="12.75">
      <c r="A47" s="158"/>
      <c r="B47" s="7" t="s">
        <v>221</v>
      </c>
      <c r="C47" s="8">
        <v>291</v>
      </c>
      <c r="D47" s="31">
        <v>369.51911721755914</v>
      </c>
    </row>
    <row r="48" spans="1:4" ht="12.75">
      <c r="A48" s="158"/>
      <c r="B48" s="7" t="s">
        <v>194</v>
      </c>
      <c r="C48" s="8">
        <v>58</v>
      </c>
      <c r="D48" s="31">
        <v>73.64985841449632</v>
      </c>
    </row>
    <row r="49" spans="1:4" ht="12.75">
      <c r="A49" s="158"/>
      <c r="B49" s="7" t="s">
        <v>261</v>
      </c>
      <c r="C49" s="8">
        <v>36</v>
      </c>
      <c r="D49" s="31">
        <v>45.71370522279082</v>
      </c>
    </row>
    <row r="50" spans="1:4" ht="25.5">
      <c r="A50" s="158"/>
      <c r="B50" s="9" t="s">
        <v>250</v>
      </c>
      <c r="C50" s="8">
        <v>24</v>
      </c>
      <c r="D50" s="31">
        <v>30.47580348186055</v>
      </c>
    </row>
    <row r="51" spans="1:4" ht="12.75">
      <c r="A51" s="155"/>
      <c r="B51" s="18" t="s">
        <v>197</v>
      </c>
      <c r="C51" s="19">
        <v>922</v>
      </c>
      <c r="D51" s="33">
        <v>1170.7787837614762</v>
      </c>
    </row>
    <row r="52" spans="1:4" ht="12.75">
      <c r="A52" s="154" t="s">
        <v>228</v>
      </c>
      <c r="B52" s="7" t="s">
        <v>192</v>
      </c>
      <c r="C52" s="8">
        <v>1393</v>
      </c>
      <c r="D52" s="32">
        <v>1987.1611982881595</v>
      </c>
    </row>
    <row r="53" spans="1:4" ht="12.75">
      <c r="A53" s="158"/>
      <c r="B53" s="7" t="s">
        <v>193</v>
      </c>
      <c r="C53" s="8">
        <v>700</v>
      </c>
      <c r="D53" s="32">
        <v>998.5734664764622</v>
      </c>
    </row>
    <row r="54" spans="1:4" ht="12.75">
      <c r="A54" s="158"/>
      <c r="B54" s="7" t="s">
        <v>194</v>
      </c>
      <c r="C54" s="8">
        <v>340</v>
      </c>
      <c r="D54" s="32">
        <v>485.02139800285306</v>
      </c>
    </row>
    <row r="55" spans="1:4" ht="12.75">
      <c r="A55" s="158"/>
      <c r="B55" s="7" t="s">
        <v>261</v>
      </c>
      <c r="C55" s="8">
        <v>160</v>
      </c>
      <c r="D55" s="32">
        <v>228.2453637660485</v>
      </c>
    </row>
    <row r="56" spans="1:4" ht="12.75">
      <c r="A56" s="158"/>
      <c r="B56" s="7" t="s">
        <v>229</v>
      </c>
      <c r="C56" s="8">
        <v>121</v>
      </c>
      <c r="D56" s="32">
        <v>172.61055634807417</v>
      </c>
    </row>
    <row r="57" spans="1:4" ht="12.75">
      <c r="A57" s="155"/>
      <c r="B57" s="18" t="s">
        <v>197</v>
      </c>
      <c r="C57" s="19">
        <v>3478</v>
      </c>
      <c r="D57" s="33">
        <v>4961.483594864479</v>
      </c>
    </row>
    <row r="59" spans="1:4" ht="83.25" customHeight="1">
      <c r="A59" s="151" t="s">
        <v>405</v>
      </c>
      <c r="B59" s="151"/>
      <c r="C59" s="151"/>
      <c r="D59" s="151"/>
    </row>
    <row r="61" ht="12.75">
      <c r="A61" s="11" t="s">
        <v>57</v>
      </c>
    </row>
  </sheetData>
  <mergeCells count="10">
    <mergeCell ref="A59:D59"/>
    <mergeCell ref="A7:A12"/>
    <mergeCell ref="A28:A33"/>
    <mergeCell ref="A23:A27"/>
    <mergeCell ref="A18:A22"/>
    <mergeCell ref="A13:A17"/>
    <mergeCell ref="A52:A57"/>
    <mergeCell ref="A46:A51"/>
    <mergeCell ref="A40:A45"/>
    <mergeCell ref="A34:A39"/>
  </mergeCells>
  <printOptions/>
  <pageMargins left="1.3" right="0.25" top="1" bottom="1" header="0" footer="0"/>
  <pageSetup fitToHeight="1" fitToWidth="1" orientation="portrait" scale="66" r:id="rId1"/>
</worksheet>
</file>

<file path=xl/worksheets/sheet22.xml><?xml version="1.0" encoding="utf-8"?>
<worksheet xmlns="http://schemas.openxmlformats.org/spreadsheetml/2006/main" xmlns:r="http://schemas.openxmlformats.org/officeDocument/2006/relationships">
  <dimension ref="A2:C33"/>
  <sheetViews>
    <sheetView workbookViewId="0" topLeftCell="A1">
      <selection activeCell="A1" sqref="A1"/>
    </sheetView>
  </sheetViews>
  <sheetFormatPr defaultColWidth="9.33203125" defaultRowHeight="12.75"/>
  <cols>
    <col min="1" max="1" width="10" style="2" customWidth="1"/>
    <col min="2" max="2" width="42.16015625" style="2" customWidth="1"/>
    <col min="3" max="3" width="14.83203125" style="2" bestFit="1" customWidth="1"/>
    <col min="4" max="16384" width="9.33203125" style="2" customWidth="1"/>
  </cols>
  <sheetData>
    <row r="2" spans="1:3" ht="12.75">
      <c r="A2" s="3" t="s">
        <v>267</v>
      </c>
      <c r="B2" s="4"/>
      <c r="C2" s="4"/>
    </row>
    <row r="3" spans="1:3" ht="12.75">
      <c r="A3" s="5" t="s">
        <v>268</v>
      </c>
      <c r="B3" s="4"/>
      <c r="C3" s="4"/>
    </row>
    <row r="4" spans="1:3" ht="12.75">
      <c r="A4" s="5" t="s">
        <v>269</v>
      </c>
      <c r="B4" s="4"/>
      <c r="C4" s="4"/>
    </row>
    <row r="5" spans="1:3" ht="12.75">
      <c r="A5" s="3" t="s">
        <v>64</v>
      </c>
      <c r="B5" s="4"/>
      <c r="C5" s="4"/>
    </row>
    <row r="7" spans="1:3" ht="25.5">
      <c r="A7" s="119" t="s">
        <v>406</v>
      </c>
      <c r="B7" s="120" t="s">
        <v>306</v>
      </c>
      <c r="C7" s="120" t="s">
        <v>407</v>
      </c>
    </row>
    <row r="8" spans="1:3" ht="12.75">
      <c r="A8" s="15"/>
      <c r="B8" s="6"/>
      <c r="C8" s="6"/>
    </row>
    <row r="9" spans="1:3" ht="12.75">
      <c r="A9" s="16" t="s">
        <v>270</v>
      </c>
      <c r="B9" s="7" t="s">
        <v>271</v>
      </c>
      <c r="C9" s="8">
        <v>757</v>
      </c>
    </row>
    <row r="10" spans="1:3" ht="12.75">
      <c r="A10" s="16" t="s">
        <v>272</v>
      </c>
      <c r="B10" s="7" t="s">
        <v>273</v>
      </c>
      <c r="C10" s="8">
        <v>634</v>
      </c>
    </row>
    <row r="11" spans="1:3" ht="12.75">
      <c r="A11" s="16" t="s">
        <v>274</v>
      </c>
      <c r="B11" s="7" t="s">
        <v>275</v>
      </c>
      <c r="C11" s="8">
        <v>77</v>
      </c>
    </row>
    <row r="12" spans="1:3" ht="12.75">
      <c r="A12" s="16" t="s">
        <v>276</v>
      </c>
      <c r="B12" s="7" t="s">
        <v>277</v>
      </c>
      <c r="C12" s="27">
        <v>50</v>
      </c>
    </row>
    <row r="13" spans="1:3" ht="12.75">
      <c r="A13" s="16" t="s">
        <v>278</v>
      </c>
      <c r="B13" s="7" t="s">
        <v>279</v>
      </c>
      <c r="C13" s="8">
        <v>44</v>
      </c>
    </row>
    <row r="14" spans="1:3" ht="12.75">
      <c r="A14" s="15"/>
      <c r="B14" s="6"/>
      <c r="C14" s="13"/>
    </row>
    <row r="15" spans="1:3" ht="12.75">
      <c r="A15" s="16" t="s">
        <v>280</v>
      </c>
      <c r="B15" s="7" t="s">
        <v>281</v>
      </c>
      <c r="C15" s="8">
        <v>19</v>
      </c>
    </row>
    <row r="16" spans="1:3" ht="12.75">
      <c r="A16" s="16" t="s">
        <v>282</v>
      </c>
      <c r="B16" s="7" t="s">
        <v>283</v>
      </c>
      <c r="C16" s="8">
        <v>10</v>
      </c>
    </row>
    <row r="17" spans="1:3" ht="25.5">
      <c r="A17" s="16" t="s">
        <v>284</v>
      </c>
      <c r="B17" s="9" t="s">
        <v>285</v>
      </c>
      <c r="C17" s="13">
        <v>5</v>
      </c>
    </row>
    <row r="18" spans="1:3" ht="12.75">
      <c r="A18" s="16" t="s">
        <v>286</v>
      </c>
      <c r="B18" s="7" t="s">
        <v>287</v>
      </c>
      <c r="C18" s="8">
        <v>5</v>
      </c>
    </row>
    <row r="19" spans="1:3" ht="12.75">
      <c r="A19" s="16" t="s">
        <v>288</v>
      </c>
      <c r="B19" s="7" t="s">
        <v>289</v>
      </c>
      <c r="C19" s="8">
        <v>5</v>
      </c>
    </row>
    <row r="20" spans="1:3" ht="12.75">
      <c r="A20" s="16"/>
      <c r="B20" s="7"/>
      <c r="C20" s="8"/>
    </row>
    <row r="21" spans="1:3" ht="12.75">
      <c r="A21" s="16" t="s">
        <v>290</v>
      </c>
      <c r="B21" s="7" t="s">
        <v>291</v>
      </c>
      <c r="C21" s="8">
        <v>5</v>
      </c>
    </row>
    <row r="22" spans="1:3" ht="12.75">
      <c r="A22" s="16" t="s">
        <v>292</v>
      </c>
      <c r="B22" s="7" t="s">
        <v>293</v>
      </c>
      <c r="C22" s="8">
        <v>4</v>
      </c>
    </row>
    <row r="23" spans="1:3" ht="12.75">
      <c r="A23" s="16" t="s">
        <v>294</v>
      </c>
      <c r="B23" s="7" t="s">
        <v>295</v>
      </c>
      <c r="C23" s="8">
        <v>4</v>
      </c>
    </row>
    <row r="24" spans="1:3" ht="12.75">
      <c r="A24" s="16" t="s">
        <v>296</v>
      </c>
      <c r="B24" s="7" t="s">
        <v>297</v>
      </c>
      <c r="C24" s="8">
        <v>3</v>
      </c>
    </row>
    <row r="25" spans="1:3" ht="12.75">
      <c r="A25" s="15"/>
      <c r="B25" s="6"/>
      <c r="C25" s="13"/>
    </row>
    <row r="26" spans="1:3" ht="12.75">
      <c r="A26" s="28" t="s">
        <v>298</v>
      </c>
      <c r="B26" s="7" t="s">
        <v>299</v>
      </c>
      <c r="C26" s="13"/>
    </row>
    <row r="27" spans="1:3" ht="12.75">
      <c r="A27" s="16" t="s">
        <v>300</v>
      </c>
      <c r="B27" s="7" t="s">
        <v>301</v>
      </c>
      <c r="C27" s="8">
        <v>111</v>
      </c>
    </row>
    <row r="28" spans="1:3" ht="12.75">
      <c r="A28" s="17"/>
      <c r="B28" s="20"/>
      <c r="C28" s="30"/>
    </row>
    <row r="29" spans="1:3" ht="12.75">
      <c r="A29" s="17"/>
      <c r="B29" s="18" t="s">
        <v>142</v>
      </c>
      <c r="C29" s="19">
        <v>1733</v>
      </c>
    </row>
    <row r="31" spans="1:3" ht="25.5" customHeight="1">
      <c r="A31" s="167" t="s">
        <v>408</v>
      </c>
      <c r="B31" s="153"/>
      <c r="C31" s="153"/>
    </row>
    <row r="33" ht="12.75">
      <c r="A33" s="12" t="s">
        <v>57</v>
      </c>
    </row>
  </sheetData>
  <mergeCells count="1">
    <mergeCell ref="A31:C31"/>
  </mergeCells>
  <printOptions/>
  <pageMargins left="1.5" right="0.25" top="1" bottom="1" header="0" footer="0"/>
  <pageSetup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2:F28"/>
  <sheetViews>
    <sheetView workbookViewId="0" topLeftCell="A1">
      <selection activeCell="A1" sqref="A1"/>
    </sheetView>
  </sheetViews>
  <sheetFormatPr defaultColWidth="9.33203125" defaultRowHeight="12.75"/>
  <cols>
    <col min="1" max="1" width="12.83203125" style="2" customWidth="1"/>
    <col min="2" max="2" width="47.5" style="2" customWidth="1"/>
    <col min="3" max="5" width="12.83203125" style="2" customWidth="1"/>
    <col min="6" max="6" width="10.5" style="2" customWidth="1"/>
    <col min="7" max="16384" width="9.33203125" style="2" customWidth="1"/>
  </cols>
  <sheetData>
    <row r="2" spans="1:6" ht="12.75">
      <c r="A2" s="3" t="s">
        <v>302</v>
      </c>
      <c r="B2" s="4"/>
      <c r="C2" s="4"/>
      <c r="D2" s="4"/>
      <c r="E2" s="4"/>
      <c r="F2" s="4"/>
    </row>
    <row r="3" spans="1:6" ht="12.75">
      <c r="A3" s="5" t="s">
        <v>303</v>
      </c>
      <c r="B3" s="4"/>
      <c r="C3" s="4"/>
      <c r="D3" s="4"/>
      <c r="E3" s="4"/>
      <c r="F3" s="4"/>
    </row>
    <row r="4" spans="1:6" ht="12.75">
      <c r="A4" s="5" t="s">
        <v>304</v>
      </c>
      <c r="B4" s="4"/>
      <c r="C4" s="4"/>
      <c r="D4" s="4"/>
      <c r="E4" s="4"/>
      <c r="F4" s="4"/>
    </row>
    <row r="5" spans="1:6" ht="12.75">
      <c r="A5" s="3" t="s">
        <v>64</v>
      </c>
      <c r="B5" s="4"/>
      <c r="C5" s="4"/>
      <c r="D5" s="4"/>
      <c r="E5" s="4"/>
      <c r="F5" s="4"/>
    </row>
    <row r="7" spans="1:6" ht="12.75">
      <c r="A7" s="154" t="s">
        <v>305</v>
      </c>
      <c r="B7" s="154" t="s">
        <v>306</v>
      </c>
      <c r="C7" s="23" t="s">
        <v>307</v>
      </c>
      <c r="D7" s="24"/>
      <c r="E7" s="25"/>
      <c r="F7" s="14" t="s">
        <v>411</v>
      </c>
    </row>
    <row r="8" spans="1:6" ht="12.75">
      <c r="A8" s="155"/>
      <c r="B8" s="155"/>
      <c r="C8" s="22" t="s">
        <v>142</v>
      </c>
      <c r="D8" s="22" t="s">
        <v>308</v>
      </c>
      <c r="E8" s="22" t="s">
        <v>309</v>
      </c>
      <c r="F8" s="22" t="s">
        <v>305</v>
      </c>
    </row>
    <row r="9" spans="1:6" ht="12.75">
      <c r="A9" s="15"/>
      <c r="B9" s="6"/>
      <c r="C9" s="6"/>
      <c r="D9" s="6"/>
      <c r="E9" s="6"/>
      <c r="F9" s="6"/>
    </row>
    <row r="10" spans="1:6" ht="12.75">
      <c r="A10" s="16" t="s">
        <v>310</v>
      </c>
      <c r="B10" s="7" t="s">
        <v>179</v>
      </c>
      <c r="C10" s="8">
        <v>70986</v>
      </c>
      <c r="D10" s="8">
        <v>36402</v>
      </c>
      <c r="E10" s="8">
        <v>34579</v>
      </c>
      <c r="F10" s="8">
        <v>2</v>
      </c>
    </row>
    <row r="11" spans="1:6" ht="12.75">
      <c r="A11" s="16" t="s">
        <v>311</v>
      </c>
      <c r="B11" s="7" t="s">
        <v>182</v>
      </c>
      <c r="C11" s="8">
        <v>66948</v>
      </c>
      <c r="D11" s="8">
        <v>47275</v>
      </c>
      <c r="E11" s="8">
        <v>19673</v>
      </c>
      <c r="F11" s="8">
        <v>1</v>
      </c>
    </row>
    <row r="12" spans="1:6" ht="12.75">
      <c r="A12" s="16" t="s">
        <v>312</v>
      </c>
      <c r="B12" s="7" t="s">
        <v>313</v>
      </c>
      <c r="C12" s="8">
        <v>59540</v>
      </c>
      <c r="D12" s="8">
        <v>48672.5</v>
      </c>
      <c r="E12" s="8">
        <v>10867.5</v>
      </c>
      <c r="F12" s="8">
        <v>3</v>
      </c>
    </row>
    <row r="13" spans="1:6" ht="12.75">
      <c r="A13" s="16" t="s">
        <v>314</v>
      </c>
      <c r="B13" s="7" t="s">
        <v>178</v>
      </c>
      <c r="C13" s="8">
        <v>59075.5</v>
      </c>
      <c r="D13" s="8">
        <v>42077.5</v>
      </c>
      <c r="E13" s="8">
        <v>16998</v>
      </c>
      <c r="F13" s="8">
        <v>4</v>
      </c>
    </row>
    <row r="14" spans="1:6" ht="12.75">
      <c r="A14" s="16" t="s">
        <v>315</v>
      </c>
      <c r="B14" s="7" t="s">
        <v>412</v>
      </c>
      <c r="C14" s="8">
        <v>21091.5</v>
      </c>
      <c r="D14" s="8">
        <v>11094</v>
      </c>
      <c r="E14" s="8">
        <v>9804</v>
      </c>
      <c r="F14" s="8">
        <v>7</v>
      </c>
    </row>
    <row r="15" spans="1:6" ht="12.75">
      <c r="A15" s="16">
        <v>6</v>
      </c>
      <c r="B15" s="7" t="s">
        <v>316</v>
      </c>
      <c r="C15" s="8">
        <v>19716</v>
      </c>
      <c r="D15" s="8">
        <v>17519</v>
      </c>
      <c r="E15" s="8">
        <v>2197</v>
      </c>
      <c r="F15" s="8">
        <v>6</v>
      </c>
    </row>
    <row r="16" spans="1:6" ht="12.75">
      <c r="A16" s="16">
        <v>7</v>
      </c>
      <c r="B16" s="7" t="s">
        <v>317</v>
      </c>
      <c r="C16" s="8">
        <v>19627</v>
      </c>
      <c r="D16" s="8">
        <v>9783.5</v>
      </c>
      <c r="E16" s="8">
        <v>9714.5</v>
      </c>
      <c r="F16" s="8">
        <v>5</v>
      </c>
    </row>
    <row r="17" spans="1:6" ht="12.75">
      <c r="A17" s="16" t="s">
        <v>318</v>
      </c>
      <c r="B17" s="7" t="s">
        <v>319</v>
      </c>
      <c r="C17" s="8">
        <v>10771.5</v>
      </c>
      <c r="D17" s="8">
        <v>6901.5</v>
      </c>
      <c r="E17" s="8">
        <v>3870</v>
      </c>
      <c r="F17" s="8">
        <v>8</v>
      </c>
    </row>
    <row r="18" spans="1:6" ht="12.75">
      <c r="A18" s="16" t="s">
        <v>320</v>
      </c>
      <c r="B18" s="7" t="s">
        <v>185</v>
      </c>
      <c r="C18" s="8">
        <v>10256</v>
      </c>
      <c r="D18" s="8">
        <v>7179.5</v>
      </c>
      <c r="E18" s="8">
        <v>3076.5</v>
      </c>
      <c r="F18" s="8">
        <v>10</v>
      </c>
    </row>
    <row r="19" spans="1:6" ht="12.75">
      <c r="A19" s="16" t="s">
        <v>321</v>
      </c>
      <c r="B19" s="7" t="s">
        <v>180</v>
      </c>
      <c r="C19" s="8">
        <v>10147</v>
      </c>
      <c r="D19" s="8">
        <v>5365.5</v>
      </c>
      <c r="E19" s="8">
        <v>4781.5</v>
      </c>
      <c r="F19" s="8">
        <v>9</v>
      </c>
    </row>
    <row r="20" spans="1:6" ht="12.75">
      <c r="A20" s="16">
        <v>11</v>
      </c>
      <c r="B20" s="7" t="s">
        <v>184</v>
      </c>
      <c r="C20" s="8">
        <v>6594.5</v>
      </c>
      <c r="D20" s="8">
        <v>3939.5</v>
      </c>
      <c r="E20" s="8">
        <v>2655</v>
      </c>
      <c r="F20" s="8">
        <v>12</v>
      </c>
    </row>
    <row r="21" spans="1:6" ht="12.75">
      <c r="A21" s="16" t="s">
        <v>322</v>
      </c>
      <c r="B21" s="7" t="s">
        <v>323</v>
      </c>
      <c r="C21" s="8">
        <v>6508</v>
      </c>
      <c r="D21" s="8">
        <v>3684</v>
      </c>
      <c r="E21" s="8">
        <v>2824</v>
      </c>
      <c r="F21" s="8">
        <v>11</v>
      </c>
    </row>
    <row r="22" spans="1:6" ht="25.5">
      <c r="A22" s="124">
        <v>13</v>
      </c>
      <c r="B22" s="122" t="s">
        <v>181</v>
      </c>
      <c r="C22" s="123">
        <v>5263.5</v>
      </c>
      <c r="D22" s="123">
        <v>2697.5</v>
      </c>
      <c r="E22" s="123">
        <v>2566</v>
      </c>
      <c r="F22" s="123">
        <v>13</v>
      </c>
    </row>
    <row r="23" spans="1:6" ht="12.75">
      <c r="A23" s="21">
        <v>14</v>
      </c>
      <c r="B23" s="20" t="s">
        <v>324</v>
      </c>
      <c r="C23" s="19">
        <v>420</v>
      </c>
      <c r="D23" s="19">
        <v>210</v>
      </c>
      <c r="E23" s="19">
        <v>210</v>
      </c>
      <c r="F23" s="121" t="s">
        <v>410</v>
      </c>
    </row>
    <row r="24" spans="1:6" ht="12.75">
      <c r="A24" s="17"/>
      <c r="B24" s="18" t="s">
        <v>325</v>
      </c>
      <c r="C24" s="19">
        <v>78156</v>
      </c>
      <c r="D24" s="19">
        <v>44884.5</v>
      </c>
      <c r="E24" s="19">
        <v>33207</v>
      </c>
      <c r="F24" s="17"/>
    </row>
    <row r="26" spans="1:6" ht="41.25" customHeight="1">
      <c r="A26" s="152" t="s">
        <v>409</v>
      </c>
      <c r="B26" s="180"/>
      <c r="C26" s="180"/>
      <c r="D26" s="180"/>
      <c r="E26" s="180"/>
      <c r="F26" s="180"/>
    </row>
    <row r="28" ht="12.75">
      <c r="A28" s="11" t="s">
        <v>57</v>
      </c>
    </row>
  </sheetData>
  <mergeCells count="3">
    <mergeCell ref="B7:B8"/>
    <mergeCell ref="A7:A8"/>
    <mergeCell ref="A26:F26"/>
  </mergeCells>
  <printOptions/>
  <pageMargins left="0.5" right="0.5" top="1" bottom="1" header="0" footer="0"/>
  <pageSetup fitToHeight="1" fitToWidth="1" orientation="portrait" scale="95" r:id="rId1"/>
</worksheet>
</file>

<file path=xl/worksheets/sheet3.xml><?xml version="1.0" encoding="utf-8"?>
<worksheet xmlns="http://schemas.openxmlformats.org/spreadsheetml/2006/main" xmlns:r="http://schemas.openxmlformats.org/officeDocument/2006/relationships">
  <dimension ref="A2:E42"/>
  <sheetViews>
    <sheetView workbookViewId="0" topLeftCell="A1">
      <selection activeCell="A1" sqref="A1"/>
    </sheetView>
  </sheetViews>
  <sheetFormatPr defaultColWidth="9.33203125" defaultRowHeight="12.75"/>
  <cols>
    <col min="1" max="1" width="18.16015625" style="2" customWidth="1"/>
    <col min="2" max="2" width="11.5" style="2" customWidth="1"/>
    <col min="3" max="3" width="12.83203125" style="2" customWidth="1"/>
    <col min="4" max="4" width="15.5" style="2" customWidth="1"/>
    <col min="5" max="5" width="12.83203125" style="2" customWidth="1"/>
    <col min="6" max="16384" width="9.33203125" style="2" customWidth="1"/>
  </cols>
  <sheetData>
    <row r="2" spans="1:5" ht="12.75">
      <c r="A2" s="3" t="s">
        <v>0</v>
      </c>
      <c r="B2" s="4"/>
      <c r="C2" s="4"/>
      <c r="D2" s="4"/>
      <c r="E2" s="4"/>
    </row>
    <row r="3" spans="1:5" ht="12.75">
      <c r="A3" s="5" t="s">
        <v>355</v>
      </c>
      <c r="B3" s="4"/>
      <c r="C3" s="4"/>
      <c r="D3" s="4"/>
      <c r="E3" s="4"/>
    </row>
    <row r="4" spans="1:5" ht="12.75">
      <c r="A4" s="3" t="s">
        <v>1</v>
      </c>
      <c r="B4" s="4"/>
      <c r="C4" s="4"/>
      <c r="D4" s="4"/>
      <c r="E4" s="4"/>
    </row>
    <row r="6" spans="1:5" ht="12.75">
      <c r="A6" s="156" t="s">
        <v>351</v>
      </c>
      <c r="B6" s="156"/>
      <c r="C6" s="154" t="s">
        <v>130</v>
      </c>
      <c r="D6" s="156" t="s">
        <v>352</v>
      </c>
      <c r="E6" s="156"/>
    </row>
    <row r="7" spans="1:5" ht="12.75">
      <c r="A7" s="21" t="s">
        <v>140</v>
      </c>
      <c r="B7" s="21" t="s">
        <v>353</v>
      </c>
      <c r="C7" s="155"/>
      <c r="D7" s="21" t="s">
        <v>140</v>
      </c>
      <c r="E7" s="21" t="s">
        <v>353</v>
      </c>
    </row>
    <row r="8" spans="1:5" ht="12.75">
      <c r="A8" s="128" t="s">
        <v>2</v>
      </c>
      <c r="B8" s="125" t="s">
        <v>3</v>
      </c>
      <c r="C8" s="16" t="s">
        <v>4</v>
      </c>
      <c r="D8" s="133">
        <v>76321</v>
      </c>
      <c r="E8" s="137">
        <v>8.6</v>
      </c>
    </row>
    <row r="9" spans="1:5" ht="12.75">
      <c r="A9" s="128" t="s">
        <v>5</v>
      </c>
      <c r="B9" s="125" t="s">
        <v>6</v>
      </c>
      <c r="C9" s="16" t="s">
        <v>7</v>
      </c>
      <c r="D9" s="133">
        <v>77395</v>
      </c>
      <c r="E9" s="137">
        <v>8.6</v>
      </c>
    </row>
    <row r="10" spans="1:5" ht="12.75">
      <c r="A10" s="128" t="s">
        <v>8</v>
      </c>
      <c r="B10" s="125" t="s">
        <v>9</v>
      </c>
      <c r="C10" s="16" t="s">
        <v>10</v>
      </c>
      <c r="D10" s="133">
        <v>79210</v>
      </c>
      <c r="E10" s="137">
        <v>8.8</v>
      </c>
    </row>
    <row r="11" spans="1:5" ht="12.75">
      <c r="A11" s="128" t="s">
        <v>11</v>
      </c>
      <c r="B11" s="125" t="s">
        <v>6</v>
      </c>
      <c r="C11" s="16" t="s">
        <v>12</v>
      </c>
      <c r="D11" s="133">
        <v>78522</v>
      </c>
      <c r="E11" s="137">
        <v>8.7</v>
      </c>
    </row>
    <row r="12" spans="1:5" ht="12.75">
      <c r="A12" s="129"/>
      <c r="B12" s="126"/>
      <c r="C12" s="15"/>
      <c r="D12" s="133"/>
      <c r="E12" s="137"/>
    </row>
    <row r="13" spans="1:5" ht="12.75">
      <c r="A13" s="128" t="s">
        <v>13</v>
      </c>
      <c r="B13" s="125" t="s">
        <v>14</v>
      </c>
      <c r="C13" s="16" t="s">
        <v>15</v>
      </c>
      <c r="D13" s="133">
        <v>76143</v>
      </c>
      <c r="E13" s="137">
        <v>8.4</v>
      </c>
    </row>
    <row r="14" spans="1:5" ht="12.75">
      <c r="A14" s="128" t="s">
        <v>16</v>
      </c>
      <c r="B14" s="125" t="s">
        <v>17</v>
      </c>
      <c r="C14" s="16" t="s">
        <v>18</v>
      </c>
      <c r="D14" s="133">
        <v>74522</v>
      </c>
      <c r="E14" s="137">
        <v>8.2</v>
      </c>
    </row>
    <row r="15" spans="1:5" ht="12.75">
      <c r="A15" s="128" t="s">
        <v>19</v>
      </c>
      <c r="B15" s="125" t="s">
        <v>17</v>
      </c>
      <c r="C15" s="16" t="s">
        <v>20</v>
      </c>
      <c r="D15" s="133">
        <v>75801</v>
      </c>
      <c r="E15" s="137">
        <v>8.3</v>
      </c>
    </row>
    <row r="16" spans="1:5" ht="12.75">
      <c r="A16" s="128" t="s">
        <v>21</v>
      </c>
      <c r="B16" s="125" t="s">
        <v>22</v>
      </c>
      <c r="C16" s="16" t="s">
        <v>23</v>
      </c>
      <c r="D16" s="133">
        <v>74144</v>
      </c>
      <c r="E16" s="137">
        <v>8.1</v>
      </c>
    </row>
    <row r="17" spans="1:5" ht="12.75">
      <c r="A17" s="128"/>
      <c r="B17" s="125"/>
      <c r="C17" s="15"/>
      <c r="D17" s="133"/>
      <c r="E17" s="137"/>
    </row>
    <row r="18" spans="1:5" ht="12.75">
      <c r="A18" s="128" t="s">
        <v>24</v>
      </c>
      <c r="B18" s="125" t="s">
        <v>25</v>
      </c>
      <c r="C18" s="16" t="s">
        <v>26</v>
      </c>
      <c r="D18" s="133">
        <v>74773</v>
      </c>
      <c r="E18" s="137">
        <v>8.1</v>
      </c>
    </row>
    <row r="19" spans="1:5" ht="12.75">
      <c r="A19" s="128" t="s">
        <v>27</v>
      </c>
      <c r="B19" s="125" t="s">
        <v>28</v>
      </c>
      <c r="C19" s="16" t="s">
        <v>29</v>
      </c>
      <c r="D19" s="133">
        <v>73480</v>
      </c>
      <c r="E19" s="137">
        <v>7.9</v>
      </c>
    </row>
    <row r="20" spans="1:5" ht="12.75">
      <c r="A20" s="128" t="s">
        <v>30</v>
      </c>
      <c r="B20" s="125" t="s">
        <v>17</v>
      </c>
      <c r="C20" s="16" t="s">
        <v>31</v>
      </c>
      <c r="D20" s="133">
        <v>74991</v>
      </c>
      <c r="E20" s="137">
        <v>8.1</v>
      </c>
    </row>
    <row r="21" spans="1:5" ht="12.75">
      <c r="A21" s="128" t="s">
        <v>32</v>
      </c>
      <c r="B21" s="125" t="s">
        <v>22</v>
      </c>
      <c r="C21" s="16" t="s">
        <v>33</v>
      </c>
      <c r="D21" s="133">
        <v>75818</v>
      </c>
      <c r="E21" s="137">
        <v>8.2</v>
      </c>
    </row>
    <row r="22" spans="1:5" ht="12.75">
      <c r="A22" s="128"/>
      <c r="B22" s="125"/>
      <c r="C22" s="15"/>
      <c r="D22" s="133"/>
      <c r="E22" s="137"/>
    </row>
    <row r="23" spans="1:5" ht="12.75">
      <c r="A23" s="128" t="s">
        <v>34</v>
      </c>
      <c r="B23" s="125" t="s">
        <v>28</v>
      </c>
      <c r="C23" s="16" t="s">
        <v>35</v>
      </c>
      <c r="D23" s="133">
        <v>75536</v>
      </c>
      <c r="E23" s="137">
        <v>8.2</v>
      </c>
    </row>
    <row r="24" spans="1:5" ht="12.75">
      <c r="A24" s="128" t="s">
        <v>36</v>
      </c>
      <c r="B24" s="125" t="s">
        <v>22</v>
      </c>
      <c r="C24" s="16" t="s">
        <v>37</v>
      </c>
      <c r="D24" s="133">
        <v>76639</v>
      </c>
      <c r="E24" s="137">
        <v>8.4</v>
      </c>
    </row>
    <row r="25" spans="1:5" ht="12.75">
      <c r="A25" s="128" t="s">
        <v>38</v>
      </c>
      <c r="B25" s="125" t="s">
        <v>22</v>
      </c>
      <c r="C25" s="16" t="s">
        <v>39</v>
      </c>
      <c r="D25" s="133">
        <v>76401</v>
      </c>
      <c r="E25" s="137">
        <v>8.4</v>
      </c>
    </row>
    <row r="26" spans="1:5" ht="12.75">
      <c r="A26" s="128" t="s">
        <v>40</v>
      </c>
      <c r="B26" s="125" t="s">
        <v>25</v>
      </c>
      <c r="C26" s="16" t="s">
        <v>41</v>
      </c>
      <c r="D26" s="133">
        <v>78635</v>
      </c>
      <c r="E26" s="137">
        <v>8.7</v>
      </c>
    </row>
    <row r="27" spans="1:5" ht="12.75">
      <c r="A27" s="128"/>
      <c r="B27" s="125"/>
      <c r="C27" s="15"/>
      <c r="D27" s="133"/>
      <c r="E27" s="137"/>
    </row>
    <row r="28" spans="1:5" ht="12.75">
      <c r="A28" s="128" t="s">
        <v>42</v>
      </c>
      <c r="B28" s="41" t="s">
        <v>25</v>
      </c>
      <c r="C28" s="16" t="s">
        <v>43</v>
      </c>
      <c r="D28" s="133">
        <v>80177</v>
      </c>
      <c r="E28" s="137">
        <v>8.8</v>
      </c>
    </row>
    <row r="29" spans="1:5" ht="12.75">
      <c r="A29" s="128" t="s">
        <v>44</v>
      </c>
      <c r="B29" s="41" t="s">
        <v>25</v>
      </c>
      <c r="C29" s="16" t="s">
        <v>45</v>
      </c>
      <c r="D29" s="133">
        <v>79795</v>
      </c>
      <c r="E29" s="137">
        <v>8.7</v>
      </c>
    </row>
    <row r="30" spans="1:5" ht="12.75">
      <c r="A30" s="128" t="s">
        <v>46</v>
      </c>
      <c r="B30" s="41" t="s">
        <v>17</v>
      </c>
      <c r="C30" s="16" t="s">
        <v>47</v>
      </c>
      <c r="D30" s="133">
        <v>80075</v>
      </c>
      <c r="E30" s="137">
        <v>8.7</v>
      </c>
    </row>
    <row r="31" spans="1:5" ht="12.75">
      <c r="A31" s="128" t="s">
        <v>48</v>
      </c>
      <c r="B31" s="41" t="s">
        <v>25</v>
      </c>
      <c r="C31" s="16" t="s">
        <v>49</v>
      </c>
      <c r="D31" s="133">
        <v>78566</v>
      </c>
      <c r="E31" s="137">
        <v>8.5</v>
      </c>
    </row>
    <row r="32" spans="1:5" ht="12.75">
      <c r="A32" s="129"/>
      <c r="B32" s="126"/>
      <c r="C32" s="15"/>
      <c r="D32" s="134"/>
      <c r="E32" s="138"/>
    </row>
    <row r="33" spans="1:5" ht="12.75">
      <c r="A33" s="128" t="s">
        <v>50</v>
      </c>
      <c r="B33" s="41" t="s">
        <v>22</v>
      </c>
      <c r="C33" s="16" t="s">
        <v>51</v>
      </c>
      <c r="D33" s="133">
        <v>78501</v>
      </c>
      <c r="E33" s="137">
        <v>8.4</v>
      </c>
    </row>
    <row r="34" spans="1:5" ht="12.75">
      <c r="A34" s="128" t="s">
        <v>52</v>
      </c>
      <c r="B34" s="41" t="s">
        <v>22</v>
      </c>
      <c r="C34" s="16" t="s">
        <v>53</v>
      </c>
      <c r="D34" s="133">
        <v>79738</v>
      </c>
      <c r="E34" s="137">
        <v>8.5</v>
      </c>
    </row>
    <row r="35" spans="1:5" ht="12.75">
      <c r="A35" s="130" t="s">
        <v>54</v>
      </c>
      <c r="B35" s="127" t="s">
        <v>28</v>
      </c>
      <c r="C35" s="16" t="s">
        <v>55</v>
      </c>
      <c r="D35" s="133">
        <v>78916</v>
      </c>
      <c r="E35" s="137">
        <v>8.4</v>
      </c>
    </row>
    <row r="36" spans="1:5" ht="12.75">
      <c r="A36" s="131" t="s">
        <v>414</v>
      </c>
      <c r="B36" s="127" t="s">
        <v>17</v>
      </c>
      <c r="C36" s="16" t="s">
        <v>56</v>
      </c>
      <c r="D36" s="133">
        <v>82286</v>
      </c>
      <c r="E36" s="137">
        <v>8.7</v>
      </c>
    </row>
    <row r="37" spans="1:5" ht="12.75">
      <c r="A37" s="131" t="s">
        <v>413</v>
      </c>
      <c r="B37" s="127" t="s">
        <v>17</v>
      </c>
      <c r="C37" s="16">
        <v>1994</v>
      </c>
      <c r="D37" s="135">
        <v>82644</v>
      </c>
      <c r="E37" s="138">
        <v>8.8</v>
      </c>
    </row>
    <row r="38" spans="1:5" ht="12.75">
      <c r="A38" s="132"/>
      <c r="B38" s="140"/>
      <c r="C38" s="21"/>
      <c r="D38" s="136"/>
      <c r="E38" s="139"/>
    </row>
    <row r="39" spans="2:5" ht="12.75">
      <c r="B39" s="39"/>
      <c r="C39" s="41"/>
      <c r="D39" s="39"/>
      <c r="E39" s="39"/>
    </row>
    <row r="40" spans="1:5" ht="26.25" customHeight="1">
      <c r="A40" s="157" t="s">
        <v>354</v>
      </c>
      <c r="B40" s="151"/>
      <c r="C40" s="151"/>
      <c r="D40" s="151"/>
      <c r="E40" s="151"/>
    </row>
    <row r="42" spans="1:5" ht="24" customHeight="1">
      <c r="A42" s="152" t="s">
        <v>57</v>
      </c>
      <c r="B42" s="153"/>
      <c r="C42" s="153"/>
      <c r="D42" s="153"/>
      <c r="E42" s="153"/>
    </row>
  </sheetData>
  <mergeCells count="5">
    <mergeCell ref="A42:E42"/>
    <mergeCell ref="C6:C7"/>
    <mergeCell ref="A6:B6"/>
    <mergeCell ref="D6:E6"/>
    <mergeCell ref="A40:E40"/>
  </mergeCells>
  <printOptions/>
  <pageMargins left="1.5" right="0.75" top="1" bottom="1" header="0" footer="0"/>
  <pageSetup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25"/>
  <sheetViews>
    <sheetView workbookViewId="0" topLeftCell="A1">
      <selection activeCell="A1" sqref="A1"/>
    </sheetView>
  </sheetViews>
  <sheetFormatPr defaultColWidth="9.33203125" defaultRowHeight="12.75"/>
  <cols>
    <col min="1" max="1" width="14.16015625" style="2" customWidth="1"/>
    <col min="2" max="9" width="12.83203125" style="2" customWidth="1"/>
    <col min="10" max="16384" width="9.33203125" style="2" customWidth="1"/>
  </cols>
  <sheetData>
    <row r="1" ht="12.75">
      <c r="A1" s="1"/>
    </row>
    <row r="2" spans="1:9" ht="12.75">
      <c r="A2" s="3" t="s">
        <v>58</v>
      </c>
      <c r="B2" s="4"/>
      <c r="C2" s="4"/>
      <c r="D2" s="4"/>
      <c r="E2" s="4"/>
      <c r="F2" s="4"/>
      <c r="G2" s="4"/>
      <c r="H2" s="4"/>
      <c r="I2" s="4"/>
    </row>
    <row r="3" spans="1:9" ht="14.25">
      <c r="A3" s="5" t="s">
        <v>363</v>
      </c>
      <c r="B3" s="4"/>
      <c r="C3" s="4"/>
      <c r="D3" s="4"/>
      <c r="E3" s="4"/>
      <c r="F3" s="4"/>
      <c r="G3" s="4"/>
      <c r="H3" s="4"/>
      <c r="I3" s="4"/>
    </row>
    <row r="4" spans="1:9" ht="12.75">
      <c r="A4" s="3" t="s">
        <v>59</v>
      </c>
      <c r="B4" s="4"/>
      <c r="C4" s="4"/>
      <c r="D4" s="4"/>
      <c r="E4" s="4"/>
      <c r="F4" s="4"/>
      <c r="G4" s="4"/>
      <c r="H4" s="4"/>
      <c r="I4" s="4"/>
    </row>
    <row r="6" spans="1:9" ht="12.75">
      <c r="A6" s="154" t="s">
        <v>130</v>
      </c>
      <c r="B6" s="23" t="s">
        <v>362</v>
      </c>
      <c r="C6" s="24"/>
      <c r="D6" s="24"/>
      <c r="E6" s="24"/>
      <c r="F6" s="24"/>
      <c r="G6" s="92"/>
      <c r="H6" s="38" t="s">
        <v>361</v>
      </c>
      <c r="I6" s="25"/>
    </row>
    <row r="7" spans="1:9" ht="12.75">
      <c r="A7" s="158"/>
      <c r="B7" s="154" t="s">
        <v>142</v>
      </c>
      <c r="C7" s="154" t="s">
        <v>132</v>
      </c>
      <c r="D7" s="154" t="s">
        <v>135</v>
      </c>
      <c r="E7" s="163" t="s">
        <v>356</v>
      </c>
      <c r="F7" s="163" t="s">
        <v>357</v>
      </c>
      <c r="G7" s="161" t="s">
        <v>358</v>
      </c>
      <c r="H7" s="159" t="s">
        <v>359</v>
      </c>
      <c r="I7" s="154" t="s">
        <v>360</v>
      </c>
    </row>
    <row r="8" spans="1:9" ht="12.75">
      <c r="A8" s="155"/>
      <c r="B8" s="155"/>
      <c r="C8" s="155"/>
      <c r="D8" s="155"/>
      <c r="E8" s="164"/>
      <c r="F8" s="164"/>
      <c r="G8" s="162"/>
      <c r="H8" s="160"/>
      <c r="I8" s="155"/>
    </row>
    <row r="9" spans="1:9" ht="12.75">
      <c r="A9" s="15"/>
      <c r="B9" s="6"/>
      <c r="C9" s="6"/>
      <c r="D9" s="6"/>
      <c r="E9" s="6"/>
      <c r="F9" s="6"/>
      <c r="G9" s="93"/>
      <c r="H9" s="6"/>
      <c r="I9" s="6"/>
    </row>
    <row r="10" spans="1:9" ht="12.75">
      <c r="A10" s="16" t="s">
        <v>31</v>
      </c>
      <c r="B10" s="8">
        <v>74991</v>
      </c>
      <c r="C10" s="8">
        <v>64897</v>
      </c>
      <c r="D10" s="8">
        <v>9704</v>
      </c>
      <c r="E10" s="8">
        <v>137</v>
      </c>
      <c r="F10" s="8">
        <v>92</v>
      </c>
      <c r="G10" s="94">
        <v>1</v>
      </c>
      <c r="H10" s="60" t="s">
        <v>62</v>
      </c>
      <c r="I10" s="60" t="s">
        <v>62</v>
      </c>
    </row>
    <row r="11" spans="1:9" ht="12.75">
      <c r="A11" s="16" t="s">
        <v>41</v>
      </c>
      <c r="B11" s="8">
        <v>78635</v>
      </c>
      <c r="C11" s="8">
        <v>67426</v>
      </c>
      <c r="D11" s="8">
        <v>10903</v>
      </c>
      <c r="E11" s="8">
        <v>130</v>
      </c>
      <c r="F11" s="8">
        <v>115</v>
      </c>
      <c r="G11" s="94">
        <v>1</v>
      </c>
      <c r="H11" s="60" t="s">
        <v>62</v>
      </c>
      <c r="I11" s="60" t="s">
        <v>62</v>
      </c>
    </row>
    <row r="12" spans="1:9" ht="12.75">
      <c r="A12" s="16" t="s">
        <v>43</v>
      </c>
      <c r="B12" s="8">
        <v>80177</v>
      </c>
      <c r="C12" s="8">
        <v>68602</v>
      </c>
      <c r="D12" s="8">
        <v>11283</v>
      </c>
      <c r="E12" s="8">
        <v>139</v>
      </c>
      <c r="F12" s="8">
        <v>132</v>
      </c>
      <c r="G12" s="94">
        <v>2</v>
      </c>
      <c r="H12" s="60" t="s">
        <v>62</v>
      </c>
      <c r="I12" s="60" t="s">
        <v>62</v>
      </c>
    </row>
    <row r="13" spans="1:9" ht="12.75">
      <c r="A13" s="16" t="s">
        <v>45</v>
      </c>
      <c r="B13" s="8">
        <v>79795</v>
      </c>
      <c r="C13" s="8">
        <v>67831</v>
      </c>
      <c r="D13" s="8">
        <v>11614</v>
      </c>
      <c r="E13" s="8">
        <v>137</v>
      </c>
      <c r="F13" s="8">
        <v>144</v>
      </c>
      <c r="G13" s="94">
        <v>2</v>
      </c>
      <c r="H13" s="60" t="s">
        <v>62</v>
      </c>
      <c r="I13" s="60" t="s">
        <v>62</v>
      </c>
    </row>
    <row r="14" spans="1:9" ht="12.75">
      <c r="A14" s="16" t="s">
        <v>47</v>
      </c>
      <c r="B14" s="8">
        <v>80075</v>
      </c>
      <c r="C14" s="8">
        <v>68191</v>
      </c>
      <c r="D14" s="8">
        <v>11569</v>
      </c>
      <c r="E14" s="8">
        <v>132</v>
      </c>
      <c r="F14" s="8">
        <v>149</v>
      </c>
      <c r="G14" s="94">
        <v>3</v>
      </c>
      <c r="H14" s="60" t="s">
        <v>62</v>
      </c>
      <c r="I14" s="60" t="s">
        <v>62</v>
      </c>
    </row>
    <row r="15" spans="1:9" ht="12.75">
      <c r="A15" s="16" t="s">
        <v>49</v>
      </c>
      <c r="B15" s="8">
        <v>78566</v>
      </c>
      <c r="C15" s="8">
        <v>66031</v>
      </c>
      <c r="D15" s="8">
        <v>11939</v>
      </c>
      <c r="E15" s="8">
        <v>335</v>
      </c>
      <c r="F15" s="8">
        <v>183</v>
      </c>
      <c r="G15" s="94">
        <v>2</v>
      </c>
      <c r="H15" s="8">
        <v>486</v>
      </c>
      <c r="I15" s="8">
        <v>612</v>
      </c>
    </row>
    <row r="16" spans="1:9" ht="12.75">
      <c r="A16" s="15"/>
      <c r="B16" s="6"/>
      <c r="C16" s="6"/>
      <c r="D16" s="6"/>
      <c r="E16" s="13"/>
      <c r="F16" s="13"/>
      <c r="G16" s="95"/>
      <c r="H16" s="13"/>
      <c r="I16" s="13"/>
    </row>
    <row r="17" spans="1:9" ht="12.75">
      <c r="A17" s="16" t="s">
        <v>51</v>
      </c>
      <c r="B17" s="8">
        <v>78501</v>
      </c>
      <c r="C17" s="8">
        <v>66156</v>
      </c>
      <c r="D17" s="8">
        <v>11739</v>
      </c>
      <c r="E17" s="8">
        <v>352</v>
      </c>
      <c r="F17" s="8">
        <v>215</v>
      </c>
      <c r="G17" s="94">
        <v>5</v>
      </c>
      <c r="H17" s="8">
        <v>471</v>
      </c>
      <c r="I17" s="8">
        <v>603</v>
      </c>
    </row>
    <row r="18" spans="1:9" ht="12.75">
      <c r="A18" s="16" t="s">
        <v>53</v>
      </c>
      <c r="B18" s="8">
        <v>79738</v>
      </c>
      <c r="C18" s="8">
        <v>67182</v>
      </c>
      <c r="D18" s="8">
        <v>11980</v>
      </c>
      <c r="E18" s="8">
        <v>324</v>
      </c>
      <c r="F18" s="8">
        <v>208</v>
      </c>
      <c r="G18" s="94">
        <v>2</v>
      </c>
      <c r="H18" s="8">
        <v>547</v>
      </c>
      <c r="I18" s="8">
        <v>627</v>
      </c>
    </row>
    <row r="19" spans="1:9" ht="12.75">
      <c r="A19" s="16" t="s">
        <v>55</v>
      </c>
      <c r="B19" s="8">
        <v>78916</v>
      </c>
      <c r="C19" s="8">
        <v>66377</v>
      </c>
      <c r="D19" s="8">
        <v>11868</v>
      </c>
      <c r="E19" s="8">
        <v>389</v>
      </c>
      <c r="F19" s="8">
        <v>233</v>
      </c>
      <c r="G19" s="94">
        <v>2</v>
      </c>
      <c r="H19" s="8">
        <v>508</v>
      </c>
      <c r="I19" s="8">
        <v>635</v>
      </c>
    </row>
    <row r="20" spans="1:9" ht="12.75">
      <c r="A20" s="16" t="s">
        <v>56</v>
      </c>
      <c r="B20" s="8">
        <v>82286</v>
      </c>
      <c r="C20" s="8">
        <v>69044</v>
      </c>
      <c r="D20" s="8">
        <v>12515</v>
      </c>
      <c r="E20" s="8">
        <v>433</v>
      </c>
      <c r="F20" s="8">
        <v>240</v>
      </c>
      <c r="G20" s="94">
        <v>5</v>
      </c>
      <c r="H20" s="8">
        <v>605</v>
      </c>
      <c r="I20" s="8">
        <v>694</v>
      </c>
    </row>
    <row r="21" spans="1:9" ht="12.75">
      <c r="A21" s="21">
        <v>1994</v>
      </c>
      <c r="B21" s="66">
        <v>82644</v>
      </c>
      <c r="C21" s="66">
        <v>69409</v>
      </c>
      <c r="D21" s="66">
        <v>12572</v>
      </c>
      <c r="E21" s="66">
        <v>385</v>
      </c>
      <c r="F21" s="66">
        <v>240</v>
      </c>
      <c r="G21" s="96">
        <v>6</v>
      </c>
      <c r="H21" s="66">
        <v>604</v>
      </c>
      <c r="I21" s="66">
        <v>710</v>
      </c>
    </row>
    <row r="23" ht="12.75">
      <c r="A23" s="91" t="s">
        <v>364</v>
      </c>
    </row>
    <row r="25" ht="12.75">
      <c r="A25" s="11" t="s">
        <v>57</v>
      </c>
    </row>
  </sheetData>
  <mergeCells count="9">
    <mergeCell ref="A6:A8"/>
    <mergeCell ref="I7:I8"/>
    <mergeCell ref="H7:H8"/>
    <mergeCell ref="G7:G8"/>
    <mergeCell ref="F7:F8"/>
    <mergeCell ref="E7:E8"/>
    <mergeCell ref="D7:D8"/>
    <mergeCell ref="C7:C8"/>
    <mergeCell ref="B7:B8"/>
  </mergeCells>
  <printOptions/>
  <pageMargins left="1.25" right="0.75" top="1" bottom="1" header="0.5" footer="0.5"/>
  <pageSetup fitToHeight="1" fitToWidth="1"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2:AD90"/>
  <sheetViews>
    <sheetView workbookViewId="0" topLeftCell="A1">
      <selection activeCell="A1" sqref="A1"/>
    </sheetView>
  </sheetViews>
  <sheetFormatPr defaultColWidth="9.33203125" defaultRowHeight="12.75"/>
  <cols>
    <col min="1" max="1" width="14.16015625" style="2" customWidth="1"/>
    <col min="2" max="13" width="10.16015625" style="2" customWidth="1"/>
    <col min="14" max="24" width="9.33203125" style="2" customWidth="1"/>
    <col min="25" max="25" width="15.83203125" style="2" customWidth="1"/>
    <col min="26" max="27" width="10.83203125" style="2" customWidth="1"/>
    <col min="28" max="28" width="13.33203125" style="2" customWidth="1"/>
    <col min="29" max="16384" width="9.33203125" style="2" customWidth="1"/>
  </cols>
  <sheetData>
    <row r="2" spans="1:13" ht="12.75">
      <c r="A2" s="51" t="s">
        <v>63</v>
      </c>
      <c r="B2" s="4"/>
      <c r="C2" s="4"/>
      <c r="D2" s="4"/>
      <c r="E2" s="4"/>
      <c r="F2" s="4"/>
      <c r="G2" s="4"/>
      <c r="H2" s="4"/>
      <c r="I2" s="4"/>
      <c r="J2" s="4"/>
      <c r="K2" s="4"/>
      <c r="L2" s="4"/>
      <c r="M2" s="4"/>
    </row>
    <row r="3" spans="1:13" ht="14.25">
      <c r="A3" s="52" t="s">
        <v>328</v>
      </c>
      <c r="B3" s="4"/>
      <c r="C3" s="4"/>
      <c r="D3" s="4"/>
      <c r="E3" s="4"/>
      <c r="F3" s="4"/>
      <c r="G3" s="4"/>
      <c r="H3" s="4"/>
      <c r="I3" s="4"/>
      <c r="J3" s="4"/>
      <c r="K3" s="4"/>
      <c r="L3" s="4"/>
      <c r="M3" s="4"/>
    </row>
    <row r="4" spans="1:13" ht="12.75">
      <c r="A4" s="51" t="s">
        <v>64</v>
      </c>
      <c r="B4" s="4"/>
      <c r="C4" s="4"/>
      <c r="D4" s="4"/>
      <c r="E4" s="4"/>
      <c r="F4" s="4"/>
      <c r="G4" s="4"/>
      <c r="H4" s="4"/>
      <c r="I4" s="4"/>
      <c r="J4" s="4"/>
      <c r="K4" s="4"/>
      <c r="L4" s="4"/>
      <c r="M4" s="4"/>
    </row>
    <row r="6" spans="1:13" ht="12.75">
      <c r="A6" s="165" t="s">
        <v>365</v>
      </c>
      <c r="B6" s="80" t="s">
        <v>366</v>
      </c>
      <c r="C6" s="82"/>
      <c r="D6" s="87"/>
      <c r="E6" s="82" t="s">
        <v>132</v>
      </c>
      <c r="F6" s="82"/>
      <c r="G6" s="87"/>
      <c r="H6" s="82" t="s">
        <v>135</v>
      </c>
      <c r="I6" s="82"/>
      <c r="J6" s="87"/>
      <c r="K6" s="82" t="s">
        <v>325</v>
      </c>
      <c r="L6" s="82"/>
      <c r="M6" s="87"/>
    </row>
    <row r="7" spans="1:13" ht="12.75">
      <c r="A7" s="164"/>
      <c r="B7" s="79" t="s">
        <v>142</v>
      </c>
      <c r="C7" s="79" t="s">
        <v>308</v>
      </c>
      <c r="D7" s="79" t="s">
        <v>309</v>
      </c>
      <c r="E7" s="79" t="s">
        <v>142</v>
      </c>
      <c r="F7" s="79" t="s">
        <v>308</v>
      </c>
      <c r="G7" s="79" t="s">
        <v>309</v>
      </c>
      <c r="H7" s="79" t="s">
        <v>142</v>
      </c>
      <c r="I7" s="79" t="s">
        <v>308</v>
      </c>
      <c r="J7" s="79" t="s">
        <v>309</v>
      </c>
      <c r="K7" s="79" t="s">
        <v>142</v>
      </c>
      <c r="L7" s="79" t="s">
        <v>308</v>
      </c>
      <c r="M7" s="79" t="s">
        <v>309</v>
      </c>
    </row>
    <row r="8" spans="1:30" ht="14.25">
      <c r="A8" s="15"/>
      <c r="B8" s="6"/>
      <c r="C8" s="6"/>
      <c r="D8" s="6"/>
      <c r="E8" s="6"/>
      <c r="F8" s="6"/>
      <c r="G8" s="6"/>
      <c r="H8" s="6"/>
      <c r="I8" s="6"/>
      <c r="J8" s="6"/>
      <c r="K8" s="6"/>
      <c r="L8" s="6"/>
      <c r="M8" s="6"/>
      <c r="P8" s="58" t="s">
        <v>327</v>
      </c>
      <c r="Q8" s="58" t="s">
        <v>65</v>
      </c>
      <c r="R8" s="58" t="s">
        <v>66</v>
      </c>
      <c r="S8" s="58" t="s">
        <v>60</v>
      </c>
      <c r="T8" s="58" t="s">
        <v>65</v>
      </c>
      <c r="U8" s="58" t="s">
        <v>66</v>
      </c>
      <c r="V8" s="58" t="s">
        <v>61</v>
      </c>
      <c r="W8" s="58" t="s">
        <v>65</v>
      </c>
      <c r="X8" s="58" t="s">
        <v>66</v>
      </c>
      <c r="Y8" s="59" t="s">
        <v>67</v>
      </c>
      <c r="Z8" s="58" t="s">
        <v>65</v>
      </c>
      <c r="AA8" s="58" t="s">
        <v>66</v>
      </c>
      <c r="AB8" s="54" t="s">
        <v>68</v>
      </c>
      <c r="AC8" s="58" t="s">
        <v>65</v>
      </c>
      <c r="AD8" s="58" t="s">
        <v>66</v>
      </c>
    </row>
    <row r="9" spans="1:30" ht="12.75">
      <c r="A9" s="85" t="s">
        <v>69</v>
      </c>
      <c r="B9" s="8">
        <v>1184</v>
      </c>
      <c r="C9" s="8">
        <v>631</v>
      </c>
      <c r="D9" s="8">
        <v>553</v>
      </c>
      <c r="E9" s="8">
        <v>670</v>
      </c>
      <c r="F9" s="8">
        <v>357</v>
      </c>
      <c r="G9" s="8">
        <v>313</v>
      </c>
      <c r="H9" s="8">
        <v>495</v>
      </c>
      <c r="I9" s="8">
        <v>265</v>
      </c>
      <c r="J9" s="8">
        <v>230</v>
      </c>
      <c r="K9" s="8">
        <v>19</v>
      </c>
      <c r="L9" s="8">
        <v>9</v>
      </c>
      <c r="M9" s="8">
        <v>10</v>
      </c>
      <c r="O9" s="53" t="s">
        <v>70</v>
      </c>
      <c r="P9" s="2">
        <v>1184</v>
      </c>
      <c r="Q9" s="2">
        <v>631</v>
      </c>
      <c r="R9" s="2">
        <v>553</v>
      </c>
      <c r="S9" s="2">
        <v>670</v>
      </c>
      <c r="T9" s="2">
        <v>357</v>
      </c>
      <c r="U9" s="2">
        <v>313</v>
      </c>
      <c r="V9" s="2">
        <v>495</v>
      </c>
      <c r="W9" s="2">
        <v>265</v>
      </c>
      <c r="X9" s="2">
        <v>230</v>
      </c>
      <c r="Y9" s="2">
        <v>10</v>
      </c>
      <c r="Z9" s="2">
        <v>5</v>
      </c>
      <c r="AA9" s="2">
        <v>5</v>
      </c>
      <c r="AB9" s="2">
        <v>9</v>
      </c>
      <c r="AC9" s="2">
        <v>4</v>
      </c>
      <c r="AD9" s="2">
        <v>5</v>
      </c>
    </row>
    <row r="10" spans="1:30" ht="12.75">
      <c r="A10" s="85" t="s">
        <v>71</v>
      </c>
      <c r="B10" s="8">
        <v>263</v>
      </c>
      <c r="C10" s="8">
        <v>147</v>
      </c>
      <c r="D10" s="8">
        <v>116</v>
      </c>
      <c r="E10" s="8">
        <v>161</v>
      </c>
      <c r="F10" s="8">
        <v>91</v>
      </c>
      <c r="G10" s="8">
        <v>70</v>
      </c>
      <c r="H10" s="8">
        <v>92</v>
      </c>
      <c r="I10" s="8">
        <v>51</v>
      </c>
      <c r="J10" s="8">
        <v>41</v>
      </c>
      <c r="K10" s="8">
        <v>10</v>
      </c>
      <c r="L10" s="8">
        <v>5</v>
      </c>
      <c r="M10" s="8">
        <v>5</v>
      </c>
      <c r="O10" s="53" t="s">
        <v>72</v>
      </c>
      <c r="P10" s="2">
        <f>263+123+191</f>
        <v>577</v>
      </c>
      <c r="Q10" s="2">
        <f>147+77+128</f>
        <v>352</v>
      </c>
      <c r="R10" s="2">
        <f>116+46+63</f>
        <v>225</v>
      </c>
      <c r="S10" s="2">
        <f>161+81+140</f>
        <v>382</v>
      </c>
      <c r="T10" s="2">
        <f>91+52+97</f>
        <v>240</v>
      </c>
      <c r="U10" s="2">
        <f>70+29+43</f>
        <v>142</v>
      </c>
      <c r="V10" s="2">
        <f>92+39+47</f>
        <v>178</v>
      </c>
      <c r="W10" s="2">
        <f>51+25+29</f>
        <v>105</v>
      </c>
      <c r="X10" s="2">
        <f>41+14+18</f>
        <v>73</v>
      </c>
      <c r="Y10" s="2">
        <v>6</v>
      </c>
      <c r="Z10" s="2">
        <v>3</v>
      </c>
      <c r="AA10" s="2">
        <v>3</v>
      </c>
      <c r="AB10" s="2">
        <v>11</v>
      </c>
      <c r="AC10" s="2">
        <v>4</v>
      </c>
      <c r="AD10" s="2">
        <v>7</v>
      </c>
    </row>
    <row r="11" spans="1:30" ht="12.75">
      <c r="A11" s="85" t="s">
        <v>73</v>
      </c>
      <c r="B11" s="8">
        <v>123</v>
      </c>
      <c r="C11" s="8">
        <v>77</v>
      </c>
      <c r="D11" s="8">
        <v>46</v>
      </c>
      <c r="E11" s="8">
        <v>81</v>
      </c>
      <c r="F11" s="8">
        <v>52</v>
      </c>
      <c r="G11" s="8">
        <v>29</v>
      </c>
      <c r="H11" s="8">
        <v>39</v>
      </c>
      <c r="I11" s="8">
        <v>25</v>
      </c>
      <c r="J11" s="8">
        <v>14</v>
      </c>
      <c r="K11" s="8">
        <v>3</v>
      </c>
      <c r="L11" s="8">
        <v>0</v>
      </c>
      <c r="M11" s="8">
        <v>3</v>
      </c>
      <c r="O11" s="53" t="s">
        <v>74</v>
      </c>
      <c r="P11" s="2">
        <f>609+742</f>
        <v>1351</v>
      </c>
      <c r="Q11" s="2">
        <f>449+571</f>
        <v>1020</v>
      </c>
      <c r="R11" s="2">
        <f>160+171</f>
        <v>331</v>
      </c>
      <c r="S11" s="2">
        <f>390+433</f>
        <v>823</v>
      </c>
      <c r="T11" s="2">
        <f>273+321</f>
        <v>594</v>
      </c>
      <c r="U11" s="2">
        <f>117+112</f>
        <v>229</v>
      </c>
      <c r="V11" s="2">
        <f>210+293</f>
        <v>503</v>
      </c>
      <c r="W11" s="2">
        <f>171+241</f>
        <v>412</v>
      </c>
      <c r="X11" s="2">
        <f>39+52</f>
        <v>91</v>
      </c>
      <c r="Y11" s="2">
        <v>13</v>
      </c>
      <c r="Z11" s="2">
        <v>9</v>
      </c>
      <c r="AA11" s="2">
        <v>4</v>
      </c>
      <c r="AB11" s="2">
        <v>11</v>
      </c>
      <c r="AC11" s="2">
        <v>4</v>
      </c>
      <c r="AD11" s="2">
        <v>7</v>
      </c>
    </row>
    <row r="12" spans="1:30" ht="12.75">
      <c r="A12" s="85" t="s">
        <v>75</v>
      </c>
      <c r="B12" s="8">
        <v>191</v>
      </c>
      <c r="C12" s="8">
        <v>128</v>
      </c>
      <c r="D12" s="8">
        <v>63</v>
      </c>
      <c r="E12" s="8">
        <v>140</v>
      </c>
      <c r="F12" s="8">
        <v>97</v>
      </c>
      <c r="G12" s="8">
        <v>43</v>
      </c>
      <c r="H12" s="8">
        <v>47</v>
      </c>
      <c r="I12" s="8">
        <v>29</v>
      </c>
      <c r="J12" s="8">
        <v>18</v>
      </c>
      <c r="K12" s="8">
        <v>4</v>
      </c>
      <c r="L12" s="8">
        <v>2</v>
      </c>
      <c r="M12" s="8">
        <v>2</v>
      </c>
      <c r="O12" s="53" t="s">
        <v>76</v>
      </c>
      <c r="P12" s="2">
        <f>740+1085</f>
        <v>1825</v>
      </c>
      <c r="Q12" s="2">
        <f>556+770</f>
        <v>1326</v>
      </c>
      <c r="R12" s="2">
        <f>184+315</f>
        <v>499</v>
      </c>
      <c r="S12" s="2">
        <f>464+697</f>
        <v>1161</v>
      </c>
      <c r="T12" s="2">
        <f>346+496</f>
        <v>842</v>
      </c>
      <c r="U12" s="2">
        <f>118+201</f>
        <v>319</v>
      </c>
      <c r="V12" s="2">
        <f>266+372</f>
        <v>638</v>
      </c>
      <c r="W12" s="2">
        <f>203+262</f>
        <v>465</v>
      </c>
      <c r="X12" s="2">
        <f>63+110</f>
        <v>173</v>
      </c>
      <c r="Y12" s="2">
        <v>17</v>
      </c>
      <c r="Z12" s="2">
        <v>15</v>
      </c>
      <c r="AA12" s="2">
        <v>2</v>
      </c>
      <c r="AB12" s="2">
        <v>8</v>
      </c>
      <c r="AC12" s="2">
        <v>3</v>
      </c>
      <c r="AD12" s="2">
        <v>5</v>
      </c>
    </row>
    <row r="13" spans="1:30" ht="12.75">
      <c r="A13" s="85" t="s">
        <v>77</v>
      </c>
      <c r="B13" s="8">
        <v>609</v>
      </c>
      <c r="C13" s="8">
        <v>449</v>
      </c>
      <c r="D13" s="8">
        <v>160</v>
      </c>
      <c r="E13" s="8">
        <v>390</v>
      </c>
      <c r="F13" s="8">
        <v>273</v>
      </c>
      <c r="G13" s="8">
        <v>117</v>
      </c>
      <c r="H13" s="8">
        <v>210</v>
      </c>
      <c r="I13" s="8">
        <v>171</v>
      </c>
      <c r="J13" s="8">
        <v>39</v>
      </c>
      <c r="K13" s="8">
        <v>9</v>
      </c>
      <c r="L13" s="8">
        <v>5</v>
      </c>
      <c r="M13" s="8">
        <v>4</v>
      </c>
      <c r="O13" s="53" t="s">
        <v>78</v>
      </c>
      <c r="P13" s="2">
        <f>1479+1862</f>
        <v>3341</v>
      </c>
      <c r="Q13" s="2">
        <f>1014+1214</f>
        <v>2228</v>
      </c>
      <c r="R13" s="2">
        <f>465+648</f>
        <v>1113</v>
      </c>
      <c r="S13" s="2">
        <f>1011+1202</f>
        <v>2213</v>
      </c>
      <c r="T13" s="2">
        <f>720+804</f>
        <v>1524</v>
      </c>
      <c r="U13" s="2">
        <f>291+398</f>
        <v>689</v>
      </c>
      <c r="V13" s="2">
        <f>450+639</f>
        <v>1089</v>
      </c>
      <c r="W13" s="2">
        <f>286+401</f>
        <v>687</v>
      </c>
      <c r="X13" s="2">
        <f>164+238</f>
        <v>402</v>
      </c>
      <c r="Y13" s="2">
        <v>23</v>
      </c>
      <c r="Z13" s="2">
        <v>10</v>
      </c>
      <c r="AA13" s="2">
        <v>13</v>
      </c>
      <c r="AB13" s="2">
        <v>13</v>
      </c>
      <c r="AC13" s="2">
        <v>5</v>
      </c>
      <c r="AD13" s="2">
        <v>8</v>
      </c>
    </row>
    <row r="14" spans="1:30" ht="12.75">
      <c r="A14" s="85" t="s">
        <v>79</v>
      </c>
      <c r="B14" s="8">
        <v>742</v>
      </c>
      <c r="C14" s="8">
        <v>571</v>
      </c>
      <c r="D14" s="8">
        <v>171</v>
      </c>
      <c r="E14" s="8">
        <v>433</v>
      </c>
      <c r="F14" s="8">
        <v>321</v>
      </c>
      <c r="G14" s="8">
        <v>112</v>
      </c>
      <c r="H14" s="8">
        <v>293</v>
      </c>
      <c r="I14" s="8">
        <v>241</v>
      </c>
      <c r="J14" s="8">
        <v>52</v>
      </c>
      <c r="K14" s="8">
        <v>16</v>
      </c>
      <c r="L14" s="8">
        <v>9</v>
      </c>
      <c r="M14" s="8">
        <v>7</v>
      </c>
      <c r="O14" s="53" t="s">
        <v>80</v>
      </c>
      <c r="P14" s="2">
        <f>2254+2863</f>
        <v>5117</v>
      </c>
      <c r="Q14" s="2">
        <f>1404+1761</f>
        <v>3165</v>
      </c>
      <c r="R14" s="2">
        <f>850+1102</f>
        <v>1952</v>
      </c>
      <c r="S14" s="2">
        <f>1555+2141</f>
        <v>3696</v>
      </c>
      <c r="T14" s="2">
        <f>975+1313</f>
        <v>2288</v>
      </c>
      <c r="U14" s="2">
        <f>580+828</f>
        <v>1408</v>
      </c>
      <c r="V14" s="2">
        <f>663+686</f>
        <v>1349</v>
      </c>
      <c r="W14" s="2">
        <f>412+427</f>
        <v>839</v>
      </c>
      <c r="X14" s="2">
        <f>251+259</f>
        <v>510</v>
      </c>
      <c r="Y14" s="2">
        <v>41</v>
      </c>
      <c r="Z14" s="2">
        <v>21</v>
      </c>
      <c r="AA14" s="2">
        <v>20</v>
      </c>
      <c r="AB14" s="2">
        <v>28</v>
      </c>
      <c r="AC14" s="2">
        <v>15</v>
      </c>
      <c r="AD14" s="2">
        <v>13</v>
      </c>
    </row>
    <row r="15" spans="1:30" ht="12.75">
      <c r="A15" s="85" t="s">
        <v>81</v>
      </c>
      <c r="B15" s="8">
        <v>740</v>
      </c>
      <c r="C15" s="8">
        <v>556</v>
      </c>
      <c r="D15" s="8">
        <v>184</v>
      </c>
      <c r="E15" s="8">
        <v>464</v>
      </c>
      <c r="F15" s="8">
        <v>346</v>
      </c>
      <c r="G15" s="8">
        <v>118</v>
      </c>
      <c r="H15" s="8">
        <v>266</v>
      </c>
      <c r="I15" s="8">
        <v>203</v>
      </c>
      <c r="J15" s="8">
        <v>63</v>
      </c>
      <c r="K15" s="8">
        <v>10</v>
      </c>
      <c r="L15" s="8">
        <v>7</v>
      </c>
      <c r="M15" s="8">
        <v>3</v>
      </c>
      <c r="O15" s="53" t="s">
        <v>82</v>
      </c>
      <c r="P15" s="2">
        <f>3514+5152</f>
        <v>8666</v>
      </c>
      <c r="Q15" s="2">
        <f>2110+3076</f>
        <v>5186</v>
      </c>
      <c r="R15" s="2">
        <f>1404+2076</f>
        <v>3480</v>
      </c>
      <c r="S15" s="2">
        <f>2753+4199</f>
        <v>6952</v>
      </c>
      <c r="T15" s="2">
        <f>1654+2522</f>
        <v>4176</v>
      </c>
      <c r="U15" s="2">
        <f>1099+1677</f>
        <v>2776</v>
      </c>
      <c r="V15" s="2">
        <f>711+879</f>
        <v>1590</v>
      </c>
      <c r="W15" s="2">
        <f>420+507</f>
        <v>927</v>
      </c>
      <c r="X15" s="2">
        <f>291+372</f>
        <v>663</v>
      </c>
      <c r="Y15" s="2">
        <v>73</v>
      </c>
      <c r="Z15" s="2">
        <v>47</v>
      </c>
      <c r="AA15" s="2">
        <v>26</v>
      </c>
      <c r="AB15" s="2">
        <v>45</v>
      </c>
      <c r="AC15" s="2">
        <v>31</v>
      </c>
      <c r="AD15" s="2">
        <v>14</v>
      </c>
    </row>
    <row r="16" spans="1:30" ht="12.75">
      <c r="A16" s="85" t="s">
        <v>83</v>
      </c>
      <c r="B16" s="8">
        <v>1085</v>
      </c>
      <c r="C16" s="8">
        <v>770</v>
      </c>
      <c r="D16" s="8">
        <v>315</v>
      </c>
      <c r="E16" s="8">
        <v>697</v>
      </c>
      <c r="F16" s="8">
        <v>496</v>
      </c>
      <c r="G16" s="8">
        <v>201</v>
      </c>
      <c r="H16" s="8">
        <v>372</v>
      </c>
      <c r="I16" s="8">
        <v>262</v>
      </c>
      <c r="J16" s="8">
        <v>110</v>
      </c>
      <c r="K16" s="8">
        <v>16</v>
      </c>
      <c r="L16" s="8">
        <v>12</v>
      </c>
      <c r="M16" s="8">
        <v>4</v>
      </c>
      <c r="O16" s="53" t="s">
        <v>84</v>
      </c>
      <c r="P16" s="2">
        <f>7888+10426</f>
        <v>18314</v>
      </c>
      <c r="Q16" s="2">
        <f>4595+5786</f>
        <v>10381</v>
      </c>
      <c r="R16" s="2">
        <f>3293+4640</f>
        <v>7933</v>
      </c>
      <c r="S16" s="2">
        <f>6551+8888</f>
        <v>15439</v>
      </c>
      <c r="T16" s="2">
        <f>3834+4953</f>
        <v>8787</v>
      </c>
      <c r="U16" s="2">
        <f>2717+3935</f>
        <v>6652</v>
      </c>
      <c r="V16" s="2">
        <f>1250+1470</f>
        <v>2720</v>
      </c>
      <c r="W16" s="2">
        <f>713+797</f>
        <v>1510</v>
      </c>
      <c r="X16" s="2">
        <f>537+673</f>
        <v>1210</v>
      </c>
      <c r="Y16" s="2">
        <v>102</v>
      </c>
      <c r="Z16" s="2">
        <v>58</v>
      </c>
      <c r="AA16" s="2">
        <v>44</v>
      </c>
      <c r="AB16" s="2">
        <v>48</v>
      </c>
      <c r="AC16" s="2">
        <v>22</v>
      </c>
      <c r="AD16" s="2">
        <v>26</v>
      </c>
    </row>
    <row r="17" spans="1:30" ht="12.75">
      <c r="A17" s="85" t="s">
        <v>85</v>
      </c>
      <c r="B17" s="8">
        <v>1479</v>
      </c>
      <c r="C17" s="8">
        <v>1014</v>
      </c>
      <c r="D17" s="8">
        <v>465</v>
      </c>
      <c r="E17" s="8">
        <v>1011</v>
      </c>
      <c r="F17" s="8">
        <v>720</v>
      </c>
      <c r="G17" s="8">
        <v>291</v>
      </c>
      <c r="H17" s="8">
        <v>450</v>
      </c>
      <c r="I17" s="8">
        <v>286</v>
      </c>
      <c r="J17" s="8">
        <v>164</v>
      </c>
      <c r="K17" s="8">
        <v>18</v>
      </c>
      <c r="L17" s="8">
        <v>8</v>
      </c>
      <c r="M17" s="8">
        <v>10</v>
      </c>
      <c r="O17" s="53" t="s">
        <v>86</v>
      </c>
      <c r="P17" s="2">
        <f>11528+11856</f>
        <v>23384</v>
      </c>
      <c r="Q17" s="2">
        <f>5899+5360</f>
        <v>11259</v>
      </c>
      <c r="R17" s="2">
        <f>5629+6496</f>
        <v>12125</v>
      </c>
      <c r="S17" s="2">
        <f>10194+10613</f>
        <v>20807</v>
      </c>
      <c r="T17" s="2">
        <f>5214+4788</f>
        <v>10002</v>
      </c>
      <c r="U17" s="2">
        <f>4980+5825</f>
        <v>10805</v>
      </c>
      <c r="V17" s="2">
        <f>1268+1183</f>
        <v>2451</v>
      </c>
      <c r="W17" s="2">
        <f>650+537</f>
        <v>1187</v>
      </c>
      <c r="X17" s="2">
        <f>618+646</f>
        <v>1264</v>
      </c>
      <c r="Y17" s="2">
        <v>72</v>
      </c>
      <c r="Z17" s="2">
        <v>39</v>
      </c>
      <c r="AA17" s="2">
        <v>33</v>
      </c>
      <c r="AB17" s="2">
        <v>48</v>
      </c>
      <c r="AC17" s="2">
        <v>28</v>
      </c>
      <c r="AD17" s="2">
        <v>20</v>
      </c>
    </row>
    <row r="18" spans="1:30" ht="12.75">
      <c r="A18" s="85" t="s">
        <v>87</v>
      </c>
      <c r="B18" s="8">
        <v>1862</v>
      </c>
      <c r="C18" s="8">
        <v>1214</v>
      </c>
      <c r="D18" s="8">
        <v>648</v>
      </c>
      <c r="E18" s="8">
        <v>1202</v>
      </c>
      <c r="F18" s="8">
        <v>804</v>
      </c>
      <c r="G18" s="8">
        <v>398</v>
      </c>
      <c r="H18" s="8">
        <v>639</v>
      </c>
      <c r="I18" s="8">
        <v>401</v>
      </c>
      <c r="J18" s="8">
        <v>238</v>
      </c>
      <c r="K18" s="8">
        <v>21</v>
      </c>
      <c r="L18" s="8">
        <v>9</v>
      </c>
      <c r="M18" s="8">
        <v>12</v>
      </c>
      <c r="O18" s="53" t="s">
        <v>88</v>
      </c>
      <c r="P18" s="2">
        <f>9892+8986</f>
        <v>18878</v>
      </c>
      <c r="Q18" s="2">
        <f>3753+2442</f>
        <v>6195</v>
      </c>
      <c r="R18" s="2">
        <f>6139+6544</f>
        <v>12683</v>
      </c>
      <c r="S18" s="2">
        <f>9054+8207</f>
        <v>17261</v>
      </c>
      <c r="T18" s="2">
        <f>3415+2199</f>
        <v>5614</v>
      </c>
      <c r="U18" s="2">
        <f>5639+6008</f>
        <v>11647</v>
      </c>
      <c r="V18" s="2">
        <f>804+753</f>
        <v>1557</v>
      </c>
      <c r="W18" s="2">
        <f>323+230</f>
        <v>553</v>
      </c>
      <c r="X18" s="2">
        <f>481+523</f>
        <v>1004</v>
      </c>
      <c r="Y18" s="2">
        <v>28</v>
      </c>
      <c r="Z18" s="2">
        <v>11</v>
      </c>
      <c r="AA18" s="2">
        <v>17</v>
      </c>
      <c r="AB18" s="2">
        <v>25</v>
      </c>
      <c r="AC18" s="2">
        <v>15</v>
      </c>
      <c r="AD18" s="2">
        <v>10</v>
      </c>
    </row>
    <row r="19" spans="1:30" ht="12.75">
      <c r="A19" s="85" t="s">
        <v>89</v>
      </c>
      <c r="B19" s="8">
        <v>2254</v>
      </c>
      <c r="C19" s="8">
        <v>1404</v>
      </c>
      <c r="D19" s="8">
        <v>850</v>
      </c>
      <c r="E19" s="8">
        <v>1555</v>
      </c>
      <c r="F19" s="8">
        <v>975</v>
      </c>
      <c r="G19" s="8">
        <v>580</v>
      </c>
      <c r="H19" s="8">
        <v>663</v>
      </c>
      <c r="I19" s="8">
        <v>412</v>
      </c>
      <c r="J19" s="8">
        <v>251</v>
      </c>
      <c r="K19" s="8">
        <v>36</v>
      </c>
      <c r="L19" s="8">
        <v>17</v>
      </c>
      <c r="M19" s="8">
        <v>19</v>
      </c>
      <c r="O19" s="2" t="s">
        <v>90</v>
      </c>
      <c r="P19" s="2">
        <v>7</v>
      </c>
      <c r="Q19" s="2">
        <v>4</v>
      </c>
      <c r="R19" s="2">
        <v>3</v>
      </c>
      <c r="S19" s="2">
        <v>5</v>
      </c>
      <c r="T19" s="2">
        <v>3</v>
      </c>
      <c r="U19" s="2">
        <v>2</v>
      </c>
      <c r="V19" s="2">
        <v>2</v>
      </c>
      <c r="W19" s="2">
        <v>1</v>
      </c>
      <c r="X19" s="2">
        <v>1</v>
      </c>
      <c r="Y19" s="2">
        <v>0</v>
      </c>
      <c r="Z19" s="2">
        <v>0</v>
      </c>
      <c r="AA19" s="2">
        <v>0</v>
      </c>
      <c r="AB19" s="2">
        <v>0</v>
      </c>
      <c r="AC19" s="2">
        <v>0</v>
      </c>
      <c r="AD19" s="2">
        <v>0</v>
      </c>
    </row>
    <row r="20" spans="1:13" ht="12.75">
      <c r="A20" s="85" t="s">
        <v>91</v>
      </c>
      <c r="B20" s="8">
        <v>2863</v>
      </c>
      <c r="C20" s="8">
        <v>1761</v>
      </c>
      <c r="D20" s="8">
        <v>1102</v>
      </c>
      <c r="E20" s="8">
        <v>2141</v>
      </c>
      <c r="F20" s="8">
        <v>1313</v>
      </c>
      <c r="G20" s="8">
        <v>828</v>
      </c>
      <c r="H20" s="8">
        <v>686</v>
      </c>
      <c r="I20" s="8">
        <v>427</v>
      </c>
      <c r="J20" s="8">
        <v>259</v>
      </c>
      <c r="K20" s="8">
        <v>36</v>
      </c>
      <c r="L20" s="8">
        <v>21</v>
      </c>
      <c r="M20" s="8">
        <v>15</v>
      </c>
    </row>
    <row r="21" spans="1:30" ht="12.75">
      <c r="A21" s="85" t="s">
        <v>92</v>
      </c>
      <c r="B21" s="8">
        <v>3514</v>
      </c>
      <c r="C21" s="8">
        <v>2110</v>
      </c>
      <c r="D21" s="8">
        <v>1404</v>
      </c>
      <c r="E21" s="8">
        <v>2753</v>
      </c>
      <c r="F21" s="8">
        <v>1654</v>
      </c>
      <c r="G21" s="8">
        <v>1099</v>
      </c>
      <c r="H21" s="8">
        <v>711</v>
      </c>
      <c r="I21" s="8">
        <v>420</v>
      </c>
      <c r="J21" s="8">
        <v>291</v>
      </c>
      <c r="K21" s="8">
        <v>50</v>
      </c>
      <c r="L21" s="8">
        <v>36</v>
      </c>
      <c r="M21" s="8">
        <v>14</v>
      </c>
      <c r="O21" s="2" t="s">
        <v>93</v>
      </c>
      <c r="P21" s="2">
        <v>82644</v>
      </c>
      <c r="Q21" s="2">
        <v>41747</v>
      </c>
      <c r="R21" s="2">
        <v>40897</v>
      </c>
      <c r="S21" s="2">
        <v>69409</v>
      </c>
      <c r="T21" s="2">
        <v>34427</v>
      </c>
      <c r="U21" s="2">
        <v>34982</v>
      </c>
      <c r="V21" s="2">
        <v>12572</v>
      </c>
      <c r="W21" s="2">
        <v>6951</v>
      </c>
      <c r="X21" s="2">
        <v>5621</v>
      </c>
      <c r="Y21" s="2">
        <v>385</v>
      </c>
      <c r="Z21" s="2">
        <v>218</v>
      </c>
      <c r="AA21" s="2">
        <v>167</v>
      </c>
      <c r="AB21" s="2">
        <v>246</v>
      </c>
      <c r="AC21" s="2">
        <v>131</v>
      </c>
      <c r="AD21" s="2">
        <v>115</v>
      </c>
    </row>
    <row r="22" spans="1:13" ht="12.75">
      <c r="A22" s="85" t="s">
        <v>94</v>
      </c>
      <c r="B22" s="8">
        <v>5152</v>
      </c>
      <c r="C22" s="8">
        <v>3076</v>
      </c>
      <c r="D22" s="8">
        <v>2076</v>
      </c>
      <c r="E22" s="8">
        <v>4199</v>
      </c>
      <c r="F22" s="8">
        <v>2522</v>
      </c>
      <c r="G22" s="8">
        <v>1677</v>
      </c>
      <c r="H22" s="8">
        <v>879</v>
      </c>
      <c r="I22" s="8">
        <v>507</v>
      </c>
      <c r="J22" s="8">
        <v>372</v>
      </c>
      <c r="K22" s="8">
        <v>74</v>
      </c>
      <c r="L22" s="8">
        <v>47</v>
      </c>
      <c r="M22" s="8">
        <v>27</v>
      </c>
    </row>
    <row r="23" spans="1:13" ht="12.75">
      <c r="A23" s="85" t="s">
        <v>95</v>
      </c>
      <c r="B23" s="8">
        <v>7888</v>
      </c>
      <c r="C23" s="8">
        <v>4595</v>
      </c>
      <c r="D23" s="8">
        <v>3293</v>
      </c>
      <c r="E23" s="8">
        <v>6551</v>
      </c>
      <c r="F23" s="8">
        <v>3834</v>
      </c>
      <c r="G23" s="8">
        <v>2717</v>
      </c>
      <c r="H23" s="8">
        <v>1250</v>
      </c>
      <c r="I23" s="8">
        <v>713</v>
      </c>
      <c r="J23" s="8">
        <v>537</v>
      </c>
      <c r="K23" s="8">
        <v>87</v>
      </c>
      <c r="L23" s="8">
        <v>48</v>
      </c>
      <c r="M23" s="8">
        <v>39</v>
      </c>
    </row>
    <row r="24" spans="1:13" ht="12.75">
      <c r="A24" s="85" t="s">
        <v>96</v>
      </c>
      <c r="B24" s="8">
        <v>10426</v>
      </c>
      <c r="C24" s="8">
        <v>5786</v>
      </c>
      <c r="D24" s="8">
        <v>4640</v>
      </c>
      <c r="E24" s="8">
        <v>8888</v>
      </c>
      <c r="F24" s="8">
        <v>4953</v>
      </c>
      <c r="G24" s="8">
        <v>3935</v>
      </c>
      <c r="H24" s="8">
        <v>1470</v>
      </c>
      <c r="I24" s="8">
        <v>797</v>
      </c>
      <c r="J24" s="8">
        <v>673</v>
      </c>
      <c r="K24" s="8">
        <v>68</v>
      </c>
      <c r="L24" s="8">
        <v>36</v>
      </c>
      <c r="M24" s="8">
        <v>32</v>
      </c>
    </row>
    <row r="25" spans="1:13" ht="12.75">
      <c r="A25" s="85" t="s">
        <v>97</v>
      </c>
      <c r="B25" s="8">
        <v>11528</v>
      </c>
      <c r="C25" s="8">
        <v>5899</v>
      </c>
      <c r="D25" s="8">
        <v>5629</v>
      </c>
      <c r="E25" s="8">
        <v>10194</v>
      </c>
      <c r="F25" s="8">
        <v>5214</v>
      </c>
      <c r="G25" s="8">
        <v>4980</v>
      </c>
      <c r="H25" s="8">
        <v>1268</v>
      </c>
      <c r="I25" s="8">
        <v>650</v>
      </c>
      <c r="J25" s="8">
        <v>618</v>
      </c>
      <c r="K25" s="8">
        <v>66</v>
      </c>
      <c r="L25" s="8">
        <v>35</v>
      </c>
      <c r="M25" s="8">
        <v>31</v>
      </c>
    </row>
    <row r="26" spans="1:13" ht="12.75">
      <c r="A26" s="85" t="s">
        <v>98</v>
      </c>
      <c r="B26" s="8">
        <v>11856</v>
      </c>
      <c r="C26" s="8">
        <v>5360</v>
      </c>
      <c r="D26" s="8">
        <v>6496</v>
      </c>
      <c r="E26" s="8">
        <v>10613</v>
      </c>
      <c r="F26" s="8">
        <v>4788</v>
      </c>
      <c r="G26" s="8">
        <v>5825</v>
      </c>
      <c r="H26" s="8">
        <v>1183</v>
      </c>
      <c r="I26" s="8">
        <v>537</v>
      </c>
      <c r="J26" s="8">
        <v>646</v>
      </c>
      <c r="K26" s="8">
        <v>60</v>
      </c>
      <c r="L26" s="8">
        <v>35</v>
      </c>
      <c r="M26" s="8">
        <v>25</v>
      </c>
    </row>
    <row r="27" spans="1:13" ht="12.75">
      <c r="A27" s="85" t="s">
        <v>99</v>
      </c>
      <c r="B27" s="8">
        <v>9892</v>
      </c>
      <c r="C27" s="8">
        <v>3753</v>
      </c>
      <c r="D27" s="8">
        <v>6139</v>
      </c>
      <c r="E27" s="8">
        <v>9054</v>
      </c>
      <c r="F27" s="8">
        <v>3415</v>
      </c>
      <c r="G27" s="8">
        <v>5639</v>
      </c>
      <c r="H27" s="8">
        <v>804</v>
      </c>
      <c r="I27" s="8">
        <v>323</v>
      </c>
      <c r="J27" s="8">
        <v>481</v>
      </c>
      <c r="K27" s="8">
        <v>34</v>
      </c>
      <c r="L27" s="8">
        <v>15</v>
      </c>
      <c r="M27" s="8">
        <v>19</v>
      </c>
    </row>
    <row r="28" spans="1:13" ht="12.75">
      <c r="A28" s="85" t="s">
        <v>100</v>
      </c>
      <c r="B28" s="8">
        <v>8986</v>
      </c>
      <c r="C28" s="8">
        <v>2442</v>
      </c>
      <c r="D28" s="8">
        <v>6544</v>
      </c>
      <c r="E28" s="8">
        <v>8207</v>
      </c>
      <c r="F28" s="8">
        <v>2199</v>
      </c>
      <c r="G28" s="8">
        <v>6008</v>
      </c>
      <c r="H28" s="8">
        <v>753</v>
      </c>
      <c r="I28" s="8">
        <v>230</v>
      </c>
      <c r="J28" s="8">
        <v>523</v>
      </c>
      <c r="K28" s="8">
        <v>26</v>
      </c>
      <c r="L28" s="8">
        <v>13</v>
      </c>
      <c r="M28" s="8">
        <v>13</v>
      </c>
    </row>
    <row r="29" spans="1:13" ht="12.75">
      <c r="A29" s="86" t="s">
        <v>101</v>
      </c>
      <c r="B29" s="19">
        <v>7</v>
      </c>
      <c r="C29" s="19">
        <v>4</v>
      </c>
      <c r="D29" s="19">
        <v>3</v>
      </c>
      <c r="E29" s="19">
        <v>5</v>
      </c>
      <c r="F29" s="19">
        <v>3</v>
      </c>
      <c r="G29" s="19">
        <v>2</v>
      </c>
      <c r="H29" s="19">
        <v>2</v>
      </c>
      <c r="I29" s="19">
        <v>1</v>
      </c>
      <c r="J29" s="66">
        <v>1</v>
      </c>
      <c r="K29" s="66">
        <v>0</v>
      </c>
      <c r="L29" s="66">
        <v>0</v>
      </c>
      <c r="M29" s="66">
        <v>0</v>
      </c>
    </row>
    <row r="30" spans="1:13" ht="15" customHeight="1">
      <c r="A30" s="86" t="s">
        <v>102</v>
      </c>
      <c r="B30" s="19">
        <v>82644</v>
      </c>
      <c r="C30" s="19">
        <v>41747</v>
      </c>
      <c r="D30" s="19">
        <v>40897</v>
      </c>
      <c r="E30" s="19">
        <v>69409</v>
      </c>
      <c r="F30" s="19">
        <v>34427</v>
      </c>
      <c r="G30" s="19">
        <v>34982</v>
      </c>
      <c r="H30" s="19">
        <v>12572</v>
      </c>
      <c r="I30" s="19">
        <v>6951</v>
      </c>
      <c r="J30" s="19">
        <v>5621</v>
      </c>
      <c r="K30" s="19">
        <v>663</v>
      </c>
      <c r="L30" s="19">
        <v>369</v>
      </c>
      <c r="M30" s="19">
        <v>294</v>
      </c>
    </row>
    <row r="32" ht="12.75">
      <c r="A32" s="97" t="s">
        <v>367</v>
      </c>
    </row>
    <row r="34" ht="12.75">
      <c r="A34" s="11" t="s">
        <v>57</v>
      </c>
    </row>
    <row r="66" ht="12.75">
      <c r="B66" s="49"/>
    </row>
    <row r="67" ht="12.75">
      <c r="B67" s="49"/>
    </row>
    <row r="68" ht="12.75">
      <c r="B68" s="49"/>
    </row>
    <row r="69" ht="12.75">
      <c r="B69" s="49"/>
    </row>
    <row r="70" ht="12.75">
      <c r="B70" s="49"/>
    </row>
    <row r="71" ht="12.75">
      <c r="B71" s="49"/>
    </row>
    <row r="72" ht="12.75">
      <c r="B72" s="49"/>
    </row>
    <row r="73" ht="12.75">
      <c r="B73" s="49"/>
    </row>
    <row r="74" ht="12.75">
      <c r="B74" s="49"/>
    </row>
    <row r="75" ht="12.75">
      <c r="B75" s="49"/>
    </row>
    <row r="76" ht="12.75">
      <c r="B76" s="49"/>
    </row>
    <row r="77" ht="12.75">
      <c r="B77" s="49"/>
    </row>
    <row r="78" ht="12.75">
      <c r="B78" s="49"/>
    </row>
    <row r="79" ht="12.75">
      <c r="B79" s="49"/>
    </row>
    <row r="80" ht="12.75">
      <c r="B80" s="49"/>
    </row>
    <row r="81" ht="12.75">
      <c r="B81" s="49"/>
    </row>
    <row r="82" ht="12.75">
      <c r="B82" s="49"/>
    </row>
    <row r="83" ht="12.75">
      <c r="B83" s="49"/>
    </row>
    <row r="84" ht="12.75">
      <c r="B84" s="49"/>
    </row>
    <row r="85" ht="12.75">
      <c r="B85" s="49"/>
    </row>
    <row r="86" ht="12.75">
      <c r="B86" s="49"/>
    </row>
    <row r="87" ht="12.75">
      <c r="B87" s="49"/>
    </row>
    <row r="88" ht="12.75">
      <c r="B88" s="49"/>
    </row>
    <row r="89" ht="12.75">
      <c r="B89" s="49"/>
    </row>
    <row r="90" ht="12.75">
      <c r="B90" s="49"/>
    </row>
  </sheetData>
  <mergeCells count="1">
    <mergeCell ref="A6:A7"/>
  </mergeCells>
  <printOptions/>
  <pageMargins left="0.75" right="0.75" top="1" bottom="1" header="0.5" footer="0.5"/>
  <pageSetup fitToHeight="1" fitToWidth="1" orientation="landscape" r:id="rId1"/>
</worksheet>
</file>

<file path=xl/worksheets/sheet6.xml><?xml version="1.0" encoding="utf-8"?>
<worksheet xmlns="http://schemas.openxmlformats.org/spreadsheetml/2006/main" xmlns:r="http://schemas.openxmlformats.org/officeDocument/2006/relationships">
  <dimension ref="A2:F59"/>
  <sheetViews>
    <sheetView workbookViewId="0" topLeftCell="A1">
      <selection activeCell="A1" sqref="A1"/>
    </sheetView>
  </sheetViews>
  <sheetFormatPr defaultColWidth="9.33203125" defaultRowHeight="12.75"/>
  <cols>
    <col min="1" max="1" width="17.33203125" style="2" customWidth="1"/>
    <col min="2" max="4" width="12.83203125" style="2" customWidth="1"/>
    <col min="5" max="6" width="16.83203125" style="2" customWidth="1"/>
    <col min="7" max="16384" width="9.33203125" style="2" customWidth="1"/>
  </cols>
  <sheetData>
    <row r="2" spans="1:6" ht="12.75">
      <c r="A2" s="51" t="s">
        <v>103</v>
      </c>
      <c r="B2" s="4"/>
      <c r="C2" s="4"/>
      <c r="D2" s="4"/>
      <c r="E2" s="4"/>
      <c r="F2" s="4"/>
    </row>
    <row r="3" spans="1:6" ht="12.75">
      <c r="A3" s="52" t="s">
        <v>368</v>
      </c>
      <c r="B3" s="4"/>
      <c r="C3" s="4"/>
      <c r="D3" s="4"/>
      <c r="E3" s="4"/>
      <c r="F3" s="4"/>
    </row>
    <row r="4" spans="1:6" ht="12.75">
      <c r="A4" s="51" t="s">
        <v>64</v>
      </c>
      <c r="B4" s="4"/>
      <c r="C4" s="4"/>
      <c r="D4" s="4"/>
      <c r="E4" s="4"/>
      <c r="F4" s="4"/>
    </row>
    <row r="6" spans="1:6" ht="12.75">
      <c r="A6" s="166" t="s">
        <v>365</v>
      </c>
      <c r="B6" s="82" t="s">
        <v>362</v>
      </c>
      <c r="C6" s="24"/>
      <c r="D6" s="24"/>
      <c r="E6" s="24"/>
      <c r="F6" s="25"/>
    </row>
    <row r="7" spans="1:6" ht="12.75">
      <c r="A7" s="155"/>
      <c r="B7" s="78" t="s">
        <v>142</v>
      </c>
      <c r="C7" s="78" t="s">
        <v>132</v>
      </c>
      <c r="D7" s="78" t="s">
        <v>135</v>
      </c>
      <c r="E7" s="78" t="s">
        <v>356</v>
      </c>
      <c r="F7" s="79" t="s">
        <v>357</v>
      </c>
    </row>
    <row r="8" spans="1:6" ht="15" customHeight="1">
      <c r="A8" s="83" t="s">
        <v>104</v>
      </c>
      <c r="B8" s="81">
        <v>876.0556760285814</v>
      </c>
      <c r="C8" s="81">
        <v>876.6534267904902</v>
      </c>
      <c r="D8" s="81">
        <v>940.032899656049</v>
      </c>
      <c r="E8" s="81">
        <v>619.3394784678989</v>
      </c>
      <c r="F8" s="81">
        <v>210.99941674957972</v>
      </c>
    </row>
    <row r="9" spans="1:6" ht="12.75">
      <c r="A9" s="15"/>
      <c r="B9" s="32"/>
      <c r="C9" s="32"/>
      <c r="D9" s="32"/>
      <c r="E9" s="32"/>
      <c r="F9" s="32"/>
    </row>
    <row r="10" spans="1:6" ht="12.75">
      <c r="A10" s="76" t="s">
        <v>70</v>
      </c>
      <c r="B10" s="32">
        <v>853.6471063237658</v>
      </c>
      <c r="C10" s="32">
        <v>636.168556182229</v>
      </c>
      <c r="D10" s="32">
        <v>1643.426294820717</v>
      </c>
      <c r="E10" s="32">
        <v>852.5149190110827</v>
      </c>
      <c r="F10" s="32">
        <v>431.0344827586207</v>
      </c>
    </row>
    <row r="11" spans="1:6" ht="12.75">
      <c r="A11" s="76" t="s">
        <v>72</v>
      </c>
      <c r="B11" s="32">
        <v>29.357383661827363</v>
      </c>
      <c r="C11" s="32">
        <v>24.042531363859794</v>
      </c>
      <c r="D11" s="32">
        <v>53.97423185268067</v>
      </c>
      <c r="E11" s="32">
        <v>36.4719469941037</v>
      </c>
      <c r="F11" s="32">
        <v>36.24979403526116</v>
      </c>
    </row>
    <row r="12" spans="1:6" ht="12.75">
      <c r="A12" s="76" t="s">
        <v>74</v>
      </c>
      <c r="B12" s="32">
        <v>98.27748878101724</v>
      </c>
      <c r="C12" s="32">
        <v>74.74601793541144</v>
      </c>
      <c r="D12" s="32">
        <v>210.04017070461586</v>
      </c>
      <c r="E12" s="32">
        <v>112.3110151187905</v>
      </c>
      <c r="F12" s="32">
        <v>48.75022159191632</v>
      </c>
    </row>
    <row r="13" spans="1:6" ht="12.75">
      <c r="A13" s="76" t="s">
        <v>76</v>
      </c>
      <c r="B13" s="32">
        <v>120.25122952763999</v>
      </c>
      <c r="C13" s="32">
        <v>91.09218827601953</v>
      </c>
      <c r="D13" s="32">
        <v>302.3524728451462</v>
      </c>
      <c r="E13" s="32">
        <v>158.2278481012658</v>
      </c>
      <c r="F13" s="32">
        <v>37.44091355829082</v>
      </c>
    </row>
    <row r="14" spans="1:6" ht="12.75">
      <c r="A14" s="76" t="s">
        <v>78</v>
      </c>
      <c r="B14" s="32">
        <v>224.9259111148812</v>
      </c>
      <c r="C14" s="32">
        <v>176.2352394027911</v>
      </c>
      <c r="D14" s="32">
        <v>541.5862658895144</v>
      </c>
      <c r="E14" s="32">
        <v>241.74900147151567</v>
      </c>
      <c r="F14" s="32">
        <v>68.13417190775681</v>
      </c>
    </row>
    <row r="15" spans="1:6" ht="12.75">
      <c r="A15" s="76" t="s">
        <v>80</v>
      </c>
      <c r="B15" s="32">
        <v>499.31158037921136</v>
      </c>
      <c r="C15" s="32">
        <v>415.4447428143009</v>
      </c>
      <c r="D15" s="32">
        <v>1149.356735111187</v>
      </c>
      <c r="E15" s="32">
        <v>701.6943351018313</v>
      </c>
      <c r="F15" s="32">
        <v>234.32923257176333</v>
      </c>
    </row>
    <row r="16" spans="1:6" ht="12.75">
      <c r="A16" s="76" t="s">
        <v>82</v>
      </c>
      <c r="B16" s="32">
        <v>1115.861038860704</v>
      </c>
      <c r="C16" s="32">
        <v>1026.8135399958053</v>
      </c>
      <c r="D16" s="32">
        <v>1752.4909619962964</v>
      </c>
      <c r="E16" s="32">
        <v>1992.901992901993</v>
      </c>
      <c r="F16" s="32">
        <v>868.2230368512445</v>
      </c>
    </row>
    <row r="17" spans="1:6" ht="12.75">
      <c r="A17" s="76" t="s">
        <v>84</v>
      </c>
      <c r="B17" s="32">
        <v>2737.0645528170962</v>
      </c>
      <c r="C17" s="32">
        <v>2606.1958554750536</v>
      </c>
      <c r="D17" s="32">
        <v>3781.033667880675</v>
      </c>
      <c r="E17" s="32">
        <v>4784.240150093809</v>
      </c>
      <c r="F17" s="32">
        <v>1814.7448015122873</v>
      </c>
    </row>
    <row r="18" spans="1:6" ht="12.75">
      <c r="A18" s="76" t="s">
        <v>86</v>
      </c>
      <c r="B18" s="32">
        <v>6343.918286512662</v>
      </c>
      <c r="C18" s="32">
        <v>6278.875373060013</v>
      </c>
      <c r="D18" s="32">
        <v>6958.521420662635</v>
      </c>
      <c r="E18" s="32">
        <v>8163.265306122448</v>
      </c>
      <c r="F18" s="32">
        <v>4289.544235924933</v>
      </c>
    </row>
    <row r="19" spans="1:6" ht="12.75">
      <c r="A19" s="76" t="s">
        <v>88</v>
      </c>
      <c r="B19" s="32">
        <v>16757.505281658887</v>
      </c>
      <c r="C19" s="32">
        <v>16997.203403182608</v>
      </c>
      <c r="D19" s="32">
        <v>14595.050618672667</v>
      </c>
      <c r="E19" s="32">
        <v>15053.763440860215</v>
      </c>
      <c r="F19" s="32">
        <v>10080.645161290322</v>
      </c>
    </row>
    <row r="20" spans="1:6" ht="12.75">
      <c r="A20" s="17"/>
      <c r="B20" s="84"/>
      <c r="C20" s="84"/>
      <c r="D20" s="84"/>
      <c r="E20" s="84"/>
      <c r="F20" s="84"/>
    </row>
    <row r="21" spans="1:6" ht="25.5">
      <c r="A21" s="98" t="s">
        <v>369</v>
      </c>
      <c r="B21" s="33">
        <v>525.2</v>
      </c>
      <c r="C21" s="33">
        <v>481.3</v>
      </c>
      <c r="D21" s="33">
        <v>819.9</v>
      </c>
      <c r="E21" s="33">
        <v>757.6</v>
      </c>
      <c r="F21" s="33">
        <v>319.3</v>
      </c>
    </row>
    <row r="23" spans="1:6" ht="104.25" customHeight="1">
      <c r="A23" s="167" t="s">
        <v>370</v>
      </c>
      <c r="B23" s="153"/>
      <c r="C23" s="153"/>
      <c r="D23" s="153"/>
      <c r="E23" s="153"/>
      <c r="F23" s="153"/>
    </row>
    <row r="25" ht="12.75">
      <c r="A25" s="11" t="s">
        <v>57</v>
      </c>
    </row>
    <row r="43" ht="12.75">
      <c r="A43" s="55" t="s">
        <v>105</v>
      </c>
    </row>
    <row r="45" spans="2:6" ht="12.75">
      <c r="B45" s="56" t="s">
        <v>106</v>
      </c>
      <c r="C45" s="56" t="s">
        <v>107</v>
      </c>
      <c r="D45" s="56" t="s">
        <v>108</v>
      </c>
      <c r="E45" s="56" t="s">
        <v>109</v>
      </c>
      <c r="F45" s="56" t="s">
        <v>110</v>
      </c>
    </row>
    <row r="47" spans="1:6" ht="12.75">
      <c r="A47" s="55" t="s">
        <v>111</v>
      </c>
      <c r="B47" s="57"/>
      <c r="C47" s="57"/>
      <c r="D47" s="57"/>
      <c r="E47" s="57"/>
      <c r="F47" s="57"/>
    </row>
    <row r="48" spans="1:6" ht="12.75">
      <c r="A48" s="55" t="s">
        <v>112</v>
      </c>
      <c r="B48" s="57"/>
      <c r="C48" s="57"/>
      <c r="D48" s="57"/>
      <c r="E48" s="57"/>
      <c r="F48" s="57"/>
    </row>
    <row r="49" spans="1:6" ht="12.75">
      <c r="A49" s="55" t="s">
        <v>72</v>
      </c>
      <c r="B49" s="57"/>
      <c r="C49" s="57"/>
      <c r="D49" s="57"/>
      <c r="E49" s="57"/>
      <c r="F49" s="57"/>
    </row>
    <row r="50" spans="1:6" ht="12.75">
      <c r="A50" s="55" t="s">
        <v>74</v>
      </c>
      <c r="B50" s="57"/>
      <c r="C50" s="57"/>
      <c r="D50" s="57"/>
      <c r="E50" s="57"/>
      <c r="F50" s="57"/>
    </row>
    <row r="51" spans="1:6" ht="12.75">
      <c r="A51" s="55" t="s">
        <v>76</v>
      </c>
      <c r="B51" s="57"/>
      <c r="C51" s="57"/>
      <c r="D51" s="57"/>
      <c r="E51" s="57"/>
      <c r="F51" s="57"/>
    </row>
    <row r="52" spans="1:6" ht="12.75">
      <c r="A52" s="55" t="s">
        <v>78</v>
      </c>
      <c r="B52" s="57"/>
      <c r="C52" s="57"/>
      <c r="D52" s="57"/>
      <c r="E52" s="57"/>
      <c r="F52" s="57"/>
    </row>
    <row r="53" spans="1:6" ht="12.75">
      <c r="A53" s="55" t="s">
        <v>80</v>
      </c>
      <c r="B53" s="57"/>
      <c r="C53" s="57"/>
      <c r="D53" s="57"/>
      <c r="E53" s="57"/>
      <c r="F53" s="57"/>
    </row>
    <row r="54" spans="1:6" ht="12.75">
      <c r="A54" s="55" t="s">
        <v>82</v>
      </c>
      <c r="B54" s="57"/>
      <c r="C54" s="57"/>
      <c r="D54" s="57"/>
      <c r="E54" s="57"/>
      <c r="F54" s="57"/>
    </row>
    <row r="55" spans="1:6" ht="12.75">
      <c r="A55" s="55" t="s">
        <v>84</v>
      </c>
      <c r="B55" s="57"/>
      <c r="C55" s="57"/>
      <c r="D55" s="57"/>
      <c r="E55" s="57"/>
      <c r="F55" s="57"/>
    </row>
    <row r="56" spans="1:6" ht="12.75">
      <c r="A56" s="55" t="s">
        <v>86</v>
      </c>
      <c r="B56" s="57"/>
      <c r="C56" s="57"/>
      <c r="D56" s="57"/>
      <c r="E56" s="57"/>
      <c r="F56" s="57"/>
    </row>
    <row r="57" spans="1:6" ht="12.75">
      <c r="A57" s="55" t="s">
        <v>88</v>
      </c>
      <c r="B57" s="57"/>
      <c r="C57" s="57"/>
      <c r="D57" s="57"/>
      <c r="E57" s="57"/>
      <c r="F57" s="57"/>
    </row>
    <row r="58" spans="2:6" ht="12.75">
      <c r="B58" s="57"/>
      <c r="C58" s="57"/>
      <c r="E58" s="57"/>
      <c r="F58" s="57"/>
    </row>
    <row r="59" spans="1:6" ht="12.75">
      <c r="A59" s="55" t="s">
        <v>113</v>
      </c>
      <c r="B59" s="57"/>
      <c r="C59" s="57"/>
      <c r="D59" s="57"/>
      <c r="E59" s="57"/>
      <c r="F59" s="57"/>
    </row>
  </sheetData>
  <mergeCells count="2">
    <mergeCell ref="A6:A7"/>
    <mergeCell ref="A23:F23"/>
  </mergeCells>
  <printOptions/>
  <pageMargins left="1" right="0.75" top="1" bottom="1" header="0" footer="0"/>
  <pageSetup orientation="portrait" r:id="rId1"/>
</worksheet>
</file>

<file path=xl/worksheets/sheet7.xml><?xml version="1.0" encoding="utf-8"?>
<worksheet xmlns="http://schemas.openxmlformats.org/spreadsheetml/2006/main" xmlns:r="http://schemas.openxmlformats.org/officeDocument/2006/relationships">
  <dimension ref="A2:F59"/>
  <sheetViews>
    <sheetView workbookViewId="0" topLeftCell="A1">
      <selection activeCell="A1" sqref="A1"/>
    </sheetView>
  </sheetViews>
  <sheetFormatPr defaultColWidth="9.33203125" defaultRowHeight="12.75"/>
  <cols>
    <col min="1" max="1" width="18.83203125" style="2" customWidth="1"/>
    <col min="2" max="4" width="12.83203125" style="2" customWidth="1"/>
    <col min="5" max="6" width="16.83203125" style="2" customWidth="1"/>
    <col min="7" max="16384" width="9.33203125" style="2" customWidth="1"/>
  </cols>
  <sheetData>
    <row r="2" spans="1:6" ht="12.75">
      <c r="A2" s="51" t="s">
        <v>114</v>
      </c>
      <c r="B2" s="4"/>
      <c r="C2" s="4"/>
      <c r="D2" s="4"/>
      <c r="E2" s="4"/>
      <c r="F2" s="4"/>
    </row>
    <row r="3" spans="1:6" ht="12.75">
      <c r="A3" s="52" t="s">
        <v>368</v>
      </c>
      <c r="B3" s="4"/>
      <c r="C3" s="4"/>
      <c r="D3" s="4"/>
      <c r="E3" s="4"/>
      <c r="F3" s="4"/>
    </row>
    <row r="4" spans="1:6" ht="12.75">
      <c r="A4" s="51" t="s">
        <v>115</v>
      </c>
      <c r="B4" s="4"/>
      <c r="C4" s="4"/>
      <c r="D4" s="4"/>
      <c r="E4" s="4"/>
      <c r="F4" s="4"/>
    </row>
    <row r="6" spans="1:6" ht="12.75">
      <c r="A6" s="166" t="s">
        <v>365</v>
      </c>
      <c r="B6" s="82" t="s">
        <v>362</v>
      </c>
      <c r="C6" s="24"/>
      <c r="D6" s="24"/>
      <c r="E6" s="24"/>
      <c r="F6" s="25"/>
    </row>
    <row r="7" spans="1:6" ht="12.75">
      <c r="A7" s="155"/>
      <c r="B7" s="78" t="s">
        <v>142</v>
      </c>
      <c r="C7" s="78" t="s">
        <v>132</v>
      </c>
      <c r="D7" s="78" t="s">
        <v>135</v>
      </c>
      <c r="E7" s="78" t="s">
        <v>356</v>
      </c>
      <c r="F7" s="79" t="s">
        <v>357</v>
      </c>
    </row>
    <row r="8" spans="1:6" ht="15" customHeight="1">
      <c r="A8" s="83" t="s">
        <v>104</v>
      </c>
      <c r="B8" s="81">
        <v>910.5969473724391</v>
      </c>
      <c r="C8" s="81">
        <v>889.008363294467</v>
      </c>
      <c r="D8" s="81">
        <v>1114.2887372035536</v>
      </c>
      <c r="E8" s="81">
        <v>710.0514624454433</v>
      </c>
      <c r="F8" s="81">
        <v>227.62814943527368</v>
      </c>
    </row>
    <row r="9" spans="1:6" ht="12.75">
      <c r="A9" s="15"/>
      <c r="B9" s="32"/>
      <c r="C9" s="32"/>
      <c r="D9" s="32"/>
      <c r="E9" s="32"/>
      <c r="F9" s="32"/>
    </row>
    <row r="10" spans="1:6" ht="12.75">
      <c r="A10" s="76" t="s">
        <v>70</v>
      </c>
      <c r="B10" s="32">
        <v>891.5577534440126</v>
      </c>
      <c r="C10" s="32">
        <v>664.0007439784246</v>
      </c>
      <c r="D10" s="32">
        <v>1731.234075912981</v>
      </c>
      <c r="E10" s="32">
        <v>816.9934640522877</v>
      </c>
      <c r="F10" s="32">
        <v>366.63611365719527</v>
      </c>
    </row>
    <row r="11" spans="1:6" ht="12.75">
      <c r="A11" s="76" t="s">
        <v>72</v>
      </c>
      <c r="B11" s="32">
        <v>35.00074078272395</v>
      </c>
      <c r="C11" s="32">
        <v>29.42204078630404</v>
      </c>
      <c r="D11" s="32">
        <v>63.10816739892176</v>
      </c>
      <c r="E11" s="32">
        <v>35.43586109142452</v>
      </c>
      <c r="F11" s="32">
        <v>26.43579406516423</v>
      </c>
    </row>
    <row r="12" spans="1:6" ht="12.75">
      <c r="A12" s="76" t="s">
        <v>74</v>
      </c>
      <c r="B12" s="32">
        <v>147.6236927343092</v>
      </c>
      <c r="C12" s="32">
        <v>106.56772971266183</v>
      </c>
      <c r="D12" s="32">
        <v>355.19691013173326</v>
      </c>
      <c r="E12" s="32">
        <v>153.71477369769428</v>
      </c>
      <c r="F12" s="32">
        <v>34.16759203895106</v>
      </c>
    </row>
    <row r="13" spans="1:6" ht="12.75">
      <c r="A13" s="76" t="s">
        <v>76</v>
      </c>
      <c r="B13" s="32">
        <v>177.71130356467967</v>
      </c>
      <c r="C13" s="32">
        <v>132.54665894264917</v>
      </c>
      <c r="D13" s="32">
        <v>490.6823122216829</v>
      </c>
      <c r="E13" s="32">
        <v>281.3203300825206</v>
      </c>
      <c r="F13" s="32">
        <v>27.757216876387858</v>
      </c>
    </row>
    <row r="14" spans="1:6" ht="12.75">
      <c r="A14" s="76" t="s">
        <v>78</v>
      </c>
      <c r="B14" s="32">
        <v>304.73210109227585</v>
      </c>
      <c r="C14" s="32">
        <v>242.82518498690274</v>
      </c>
      <c r="D14" s="32">
        <v>760.6372966928332</v>
      </c>
      <c r="E14" s="32">
        <v>220.8968411751712</v>
      </c>
      <c r="F14" s="32">
        <v>57.630244352236055</v>
      </c>
    </row>
    <row r="15" spans="1:6" ht="12.75">
      <c r="A15" s="76" t="s">
        <v>80</v>
      </c>
      <c r="B15" s="32">
        <v>630.1906102594633</v>
      </c>
      <c r="C15" s="32">
        <v>520.0520052005201</v>
      </c>
      <c r="D15" s="32">
        <v>1572.0147645725206</v>
      </c>
      <c r="E15" s="32">
        <v>746.0035523978686</v>
      </c>
      <c r="F15" s="32">
        <v>246.42681123706257</v>
      </c>
    </row>
    <row r="16" spans="1:6" ht="12.75">
      <c r="A16" s="76" t="s">
        <v>82</v>
      </c>
      <c r="B16" s="32">
        <v>1396.7142472394291</v>
      </c>
      <c r="C16" s="32">
        <v>1276.0691204106888</v>
      </c>
      <c r="D16" s="32">
        <v>2320.9233619588895</v>
      </c>
      <c r="E16" s="32">
        <v>2684.1804683038267</v>
      </c>
      <c r="F16" s="32">
        <v>1317.467063323417</v>
      </c>
    </row>
    <row r="17" spans="1:6" ht="12.75">
      <c r="A17" s="76" t="s">
        <v>84</v>
      </c>
      <c r="B17" s="32">
        <v>3515.8604900054866</v>
      </c>
      <c r="C17" s="32">
        <v>3350.223615130337</v>
      </c>
      <c r="D17" s="32">
        <v>4876.945933725212</v>
      </c>
      <c r="E17" s="32">
        <v>6203.208556149732</v>
      </c>
      <c r="F17" s="32">
        <v>2029.520295202952</v>
      </c>
    </row>
    <row r="18" spans="1:6" ht="12.75">
      <c r="A18" s="76" t="s">
        <v>86</v>
      </c>
      <c r="B18" s="32">
        <v>8077.163128708041</v>
      </c>
      <c r="C18" s="32">
        <v>7984.481272152505</v>
      </c>
      <c r="D18" s="32">
        <v>8940.946068092799</v>
      </c>
      <c r="E18" s="32">
        <v>11174.785100286534</v>
      </c>
      <c r="F18" s="32">
        <v>5600</v>
      </c>
    </row>
    <row r="19" spans="1:6" ht="12.75">
      <c r="A19" s="76" t="s">
        <v>88</v>
      </c>
      <c r="B19" s="32">
        <v>19549.370444002652</v>
      </c>
      <c r="C19" s="32">
        <v>20032.114183764497</v>
      </c>
      <c r="D19" s="32">
        <v>15840.733314236608</v>
      </c>
      <c r="E19" s="32">
        <v>18333.333333333332</v>
      </c>
      <c r="F19" s="32">
        <v>13274.336283185841</v>
      </c>
    </row>
    <row r="20" spans="1:6" ht="12.75">
      <c r="A20" s="17"/>
      <c r="B20" s="84"/>
      <c r="C20" s="84"/>
      <c r="D20" s="84"/>
      <c r="E20" s="84"/>
      <c r="F20" s="84"/>
    </row>
    <row r="21" spans="1:6" ht="25.5" customHeight="1">
      <c r="A21" s="98" t="s">
        <v>369</v>
      </c>
      <c r="B21" s="33">
        <v>669.8</v>
      </c>
      <c r="C21" s="33">
        <v>611.1</v>
      </c>
      <c r="D21" s="33">
        <v>1097</v>
      </c>
      <c r="E21" s="33">
        <v>971.7</v>
      </c>
      <c r="F21" s="33">
        <v>390.1</v>
      </c>
    </row>
    <row r="23" spans="1:6" ht="102.75" customHeight="1">
      <c r="A23" s="167" t="s">
        <v>370</v>
      </c>
      <c r="B23" s="153"/>
      <c r="C23" s="153"/>
      <c r="D23" s="153"/>
      <c r="E23" s="153"/>
      <c r="F23" s="153"/>
    </row>
    <row r="25" ht="12.75">
      <c r="A25" s="11" t="s">
        <v>57</v>
      </c>
    </row>
    <row r="43" ht="12.75">
      <c r="A43" s="55" t="s">
        <v>105</v>
      </c>
    </row>
    <row r="45" spans="2:6" ht="12.75">
      <c r="B45" s="56" t="s">
        <v>106</v>
      </c>
      <c r="C45" s="56" t="s">
        <v>107</v>
      </c>
      <c r="D45" s="56" t="s">
        <v>108</v>
      </c>
      <c r="E45" s="56" t="s">
        <v>109</v>
      </c>
      <c r="F45" s="56" t="s">
        <v>110</v>
      </c>
    </row>
    <row r="47" spans="1:6" ht="12.75">
      <c r="A47" s="55" t="s">
        <v>111</v>
      </c>
      <c r="B47" s="57"/>
      <c r="C47" s="57"/>
      <c r="D47" s="57"/>
      <c r="E47" s="57"/>
      <c r="F47" s="57"/>
    </row>
    <row r="48" spans="1:6" ht="12.75">
      <c r="A48" s="55" t="s">
        <v>112</v>
      </c>
      <c r="B48" s="57"/>
      <c r="C48" s="57"/>
      <c r="D48" s="57"/>
      <c r="E48" s="57"/>
      <c r="F48" s="57"/>
    </row>
    <row r="49" spans="1:6" ht="12.75">
      <c r="A49" s="55" t="s">
        <v>72</v>
      </c>
      <c r="B49" s="57"/>
      <c r="C49" s="57"/>
      <c r="D49" s="57"/>
      <c r="E49" s="57"/>
      <c r="F49" s="57"/>
    </row>
    <row r="50" spans="1:6" ht="12.75">
      <c r="A50" s="55" t="s">
        <v>74</v>
      </c>
      <c r="B50" s="57"/>
      <c r="C50" s="57"/>
      <c r="D50" s="57"/>
      <c r="E50" s="57"/>
      <c r="F50" s="57"/>
    </row>
    <row r="51" spans="1:6" ht="12.75">
      <c r="A51" s="55" t="s">
        <v>76</v>
      </c>
      <c r="B51" s="57"/>
      <c r="C51" s="57"/>
      <c r="D51" s="57"/>
      <c r="E51" s="57"/>
      <c r="F51" s="57"/>
    </row>
    <row r="52" spans="1:6" ht="12.75">
      <c r="A52" s="55" t="s">
        <v>78</v>
      </c>
      <c r="B52" s="57"/>
      <c r="C52" s="57"/>
      <c r="D52" s="57"/>
      <c r="E52" s="57"/>
      <c r="F52" s="57"/>
    </row>
    <row r="53" spans="1:6" ht="12.75">
      <c r="A53" s="55" t="s">
        <v>80</v>
      </c>
      <c r="B53" s="57"/>
      <c r="C53" s="57"/>
      <c r="D53" s="57"/>
      <c r="E53" s="57"/>
      <c r="F53" s="57"/>
    </row>
    <row r="54" spans="1:6" ht="12.75">
      <c r="A54" s="55" t="s">
        <v>82</v>
      </c>
      <c r="B54" s="57"/>
      <c r="C54" s="57"/>
      <c r="D54" s="57"/>
      <c r="E54" s="57"/>
      <c r="F54" s="57"/>
    </row>
    <row r="55" spans="1:6" ht="12.75">
      <c r="A55" s="55" t="s">
        <v>84</v>
      </c>
      <c r="B55" s="57"/>
      <c r="C55" s="57"/>
      <c r="D55" s="57"/>
      <c r="E55" s="57"/>
      <c r="F55" s="57"/>
    </row>
    <row r="56" spans="1:6" ht="12.75">
      <c r="A56" s="55" t="s">
        <v>86</v>
      </c>
      <c r="B56" s="57"/>
      <c r="C56" s="57"/>
      <c r="D56" s="57"/>
      <c r="E56" s="57"/>
      <c r="F56" s="57"/>
    </row>
    <row r="57" spans="1:6" ht="12.75">
      <c r="A57" s="55" t="s">
        <v>88</v>
      </c>
      <c r="B57" s="57"/>
      <c r="C57" s="57"/>
      <c r="D57" s="57"/>
      <c r="E57" s="57"/>
      <c r="F57" s="57"/>
    </row>
    <row r="58" spans="2:6" ht="12.75">
      <c r="B58" s="57"/>
      <c r="C58" s="57"/>
      <c r="E58" s="57"/>
      <c r="F58" s="57"/>
    </row>
    <row r="59" spans="1:6" ht="12.75">
      <c r="A59" s="55" t="s">
        <v>113</v>
      </c>
      <c r="B59" s="57"/>
      <c r="C59" s="57"/>
      <c r="D59" s="57"/>
      <c r="E59" s="57"/>
      <c r="F59" s="57"/>
    </row>
  </sheetData>
  <mergeCells count="2">
    <mergeCell ref="A6:A7"/>
    <mergeCell ref="A23:F23"/>
  </mergeCells>
  <printOptions/>
  <pageMargins left="1" right="0.75" top="1" bottom="1" header="0" footer="0"/>
  <pageSetup orientation="portrait" r:id="rId1"/>
</worksheet>
</file>

<file path=xl/worksheets/sheet8.xml><?xml version="1.0" encoding="utf-8"?>
<worksheet xmlns="http://schemas.openxmlformats.org/spreadsheetml/2006/main" xmlns:r="http://schemas.openxmlformats.org/officeDocument/2006/relationships">
  <dimension ref="A2:F59"/>
  <sheetViews>
    <sheetView workbookViewId="0" topLeftCell="A1">
      <selection activeCell="A1" sqref="A1"/>
    </sheetView>
  </sheetViews>
  <sheetFormatPr defaultColWidth="9.33203125" defaultRowHeight="12.75"/>
  <cols>
    <col min="1" max="1" width="16.83203125" style="2" customWidth="1"/>
    <col min="2" max="4" width="12.83203125" style="2" customWidth="1"/>
    <col min="5" max="6" width="16.83203125" style="2" customWidth="1"/>
    <col min="7" max="16384" width="9.33203125" style="2" customWidth="1"/>
  </cols>
  <sheetData>
    <row r="2" spans="1:6" ht="12.75">
      <c r="A2" s="51" t="s">
        <v>116</v>
      </c>
      <c r="B2" s="4"/>
      <c r="C2" s="4"/>
      <c r="D2" s="51"/>
      <c r="E2" s="4"/>
      <c r="F2" s="4"/>
    </row>
    <row r="3" spans="1:6" ht="12.75">
      <c r="A3" s="52" t="s">
        <v>368</v>
      </c>
      <c r="B3" s="4"/>
      <c r="C3" s="4"/>
      <c r="D3" s="51"/>
      <c r="E3" s="4"/>
      <c r="F3" s="4"/>
    </row>
    <row r="4" spans="1:6" ht="12.75">
      <c r="A4" s="51" t="s">
        <v>117</v>
      </c>
      <c r="B4" s="4"/>
      <c r="C4" s="4"/>
      <c r="D4" s="51"/>
      <c r="E4" s="4"/>
      <c r="F4" s="4"/>
    </row>
    <row r="6" spans="1:6" ht="12.75">
      <c r="A6" s="166" t="s">
        <v>365</v>
      </c>
      <c r="B6" s="82" t="s">
        <v>362</v>
      </c>
      <c r="C6" s="24"/>
      <c r="D6" s="24"/>
      <c r="E6" s="24"/>
      <c r="F6" s="25"/>
    </row>
    <row r="7" spans="1:6" ht="12.75">
      <c r="A7" s="155"/>
      <c r="B7" s="78" t="s">
        <v>142</v>
      </c>
      <c r="C7" s="78" t="s">
        <v>132</v>
      </c>
      <c r="D7" s="78" t="s">
        <v>135</v>
      </c>
      <c r="E7" s="78" t="s">
        <v>356</v>
      </c>
      <c r="F7" s="79" t="s">
        <v>357</v>
      </c>
    </row>
    <row r="8" spans="1:6" ht="15" customHeight="1">
      <c r="A8" s="77" t="s">
        <v>104</v>
      </c>
      <c r="B8" s="33">
        <v>843.3984894429284</v>
      </c>
      <c r="C8" s="33">
        <v>864.8252562003413</v>
      </c>
      <c r="D8" s="33">
        <v>787.7028114025621</v>
      </c>
      <c r="E8" s="33">
        <v>530.8159308350021</v>
      </c>
      <c r="F8" s="33">
        <v>194.78979640231714</v>
      </c>
    </row>
    <row r="9" spans="1:6" ht="12.75">
      <c r="A9" s="15"/>
      <c r="B9" s="32"/>
      <c r="C9" s="32"/>
      <c r="D9" s="32"/>
      <c r="E9" s="32"/>
      <c r="F9" s="32"/>
    </row>
    <row r="10" spans="1:6" ht="12.75">
      <c r="A10" s="76" t="s">
        <v>70</v>
      </c>
      <c r="B10" s="32">
        <v>814.1452211294977</v>
      </c>
      <c r="C10" s="32">
        <v>607.1421643745272</v>
      </c>
      <c r="D10" s="32">
        <v>1552.6902045500574</v>
      </c>
      <c r="E10" s="32">
        <v>891.2655971479501</v>
      </c>
      <c r="F10" s="32">
        <v>501.5045135406219</v>
      </c>
    </row>
    <row r="11" spans="1:6" ht="12.75">
      <c r="A11" s="76" t="s">
        <v>72</v>
      </c>
      <c r="B11" s="32">
        <v>23.443824948605926</v>
      </c>
      <c r="C11" s="32">
        <v>18.36675565489125</v>
      </c>
      <c r="D11" s="32">
        <v>44.67400217862257</v>
      </c>
      <c r="E11" s="32">
        <v>37.570444583594245</v>
      </c>
      <c r="F11" s="32">
        <v>46.01025371368476</v>
      </c>
    </row>
    <row r="12" spans="1:6" ht="12.75">
      <c r="A12" s="76" t="s">
        <v>74</v>
      </c>
      <c r="B12" s="32">
        <v>48.41071002862228</v>
      </c>
      <c r="C12" s="32">
        <v>42.12113966192727</v>
      </c>
      <c r="D12" s="32">
        <v>73.69256433927733</v>
      </c>
      <c r="E12" s="32">
        <v>69.93006993006993</v>
      </c>
      <c r="F12" s="32">
        <v>64.47453255963894</v>
      </c>
    </row>
    <row r="13" spans="1:6" ht="12.75">
      <c r="A13" s="76" t="s">
        <v>76</v>
      </c>
      <c r="B13" s="32">
        <v>64.6790286998608</v>
      </c>
      <c r="C13" s="32">
        <v>49.89949709441016</v>
      </c>
      <c r="D13" s="32">
        <v>148.8223250692497</v>
      </c>
      <c r="E13" s="32">
        <v>36.95491500369549</v>
      </c>
      <c r="F13" s="32">
        <v>47.35296903115825</v>
      </c>
    </row>
    <row r="14" spans="1:6" ht="12.75">
      <c r="A14" s="76" t="s">
        <v>78</v>
      </c>
      <c r="B14" s="32">
        <v>147.56497897232197</v>
      </c>
      <c r="C14" s="32">
        <v>109.696606888119</v>
      </c>
      <c r="D14" s="32">
        <v>362.9567431403884</v>
      </c>
      <c r="E14" s="32">
        <v>260.67776218167234</v>
      </c>
      <c r="F14" s="32">
        <v>76.89350249903883</v>
      </c>
    </row>
    <row r="15" spans="1:6" ht="12.75">
      <c r="A15" s="76" t="s">
        <v>80</v>
      </c>
      <c r="B15" s="32">
        <v>373.5298957866899</v>
      </c>
      <c r="C15" s="32">
        <v>313.10249436838023</v>
      </c>
      <c r="D15" s="32">
        <v>796.8874513664277</v>
      </c>
      <c r="E15" s="32">
        <v>660.5019815059445</v>
      </c>
      <c r="F15" s="32">
        <v>221.76731490958718</v>
      </c>
    </row>
    <row r="16" spans="1:6" ht="12.75">
      <c r="A16" s="76" t="s">
        <v>82</v>
      </c>
      <c r="B16" s="32">
        <v>858.5808743708675</v>
      </c>
      <c r="C16" s="32">
        <v>793.6167597222342</v>
      </c>
      <c r="D16" s="32">
        <v>1305.452182645165</v>
      </c>
      <c r="E16" s="32">
        <v>1359.8326359832636</v>
      </c>
      <c r="F16" s="32">
        <v>494.69964664310953</v>
      </c>
    </row>
    <row r="17" spans="1:6" ht="12.75">
      <c r="A17" s="76" t="s">
        <v>84</v>
      </c>
      <c r="B17" s="32">
        <v>2121.97972978395</v>
      </c>
      <c r="C17" s="32">
        <v>2015.0553594959333</v>
      </c>
      <c r="D17" s="32">
        <v>2952.948067161265</v>
      </c>
      <c r="E17" s="32">
        <v>3675.8563074352546</v>
      </c>
      <c r="F17" s="32">
        <v>1665.5989750160152</v>
      </c>
    </row>
    <row r="18" spans="1:6" ht="12.75">
      <c r="A18" s="76" t="s">
        <v>86</v>
      </c>
      <c r="B18" s="32">
        <v>5289.8626598956425</v>
      </c>
      <c r="C18" s="32">
        <v>5242.270016932459</v>
      </c>
      <c r="D18" s="32">
        <v>5759.32929329749</v>
      </c>
      <c r="E18" s="32">
        <v>6191.369606003752</v>
      </c>
      <c r="F18" s="32">
        <v>3231.0177705977385</v>
      </c>
    </row>
    <row r="19" spans="1:6" ht="12.75">
      <c r="A19" s="76" t="s">
        <v>88</v>
      </c>
      <c r="B19" s="32">
        <v>15664.793429259558</v>
      </c>
      <c r="C19" s="32">
        <v>15840.439566417777</v>
      </c>
      <c r="D19" s="32">
        <v>13989.13194928243</v>
      </c>
      <c r="E19" s="32">
        <v>13492.063492063491</v>
      </c>
      <c r="F19" s="32">
        <v>7407.407407407407</v>
      </c>
    </row>
    <row r="20" spans="1:6" ht="12.75">
      <c r="A20" s="17"/>
      <c r="B20" s="33"/>
      <c r="C20" s="33"/>
      <c r="D20" s="33"/>
      <c r="E20" s="33"/>
      <c r="F20" s="33"/>
    </row>
    <row r="21" spans="1:6" ht="26.25" customHeight="1">
      <c r="A21" s="98" t="s">
        <v>369</v>
      </c>
      <c r="B21" s="33">
        <v>407.9</v>
      </c>
      <c r="C21" s="33">
        <v>377</v>
      </c>
      <c r="D21" s="33">
        <v>601.9</v>
      </c>
      <c r="E21" s="75">
        <v>586.1</v>
      </c>
      <c r="F21" s="33">
        <v>263.8</v>
      </c>
    </row>
    <row r="23" spans="1:6" ht="99.75" customHeight="1">
      <c r="A23" s="167" t="s">
        <v>370</v>
      </c>
      <c r="B23" s="153"/>
      <c r="C23" s="153"/>
      <c r="D23" s="153"/>
      <c r="E23" s="153"/>
      <c r="F23" s="153"/>
    </row>
    <row r="25" ht="12.75">
      <c r="A25" s="11" t="s">
        <v>57</v>
      </c>
    </row>
    <row r="43" ht="12.75">
      <c r="A43" s="55" t="s">
        <v>105</v>
      </c>
    </row>
    <row r="45" spans="2:6" ht="12.75">
      <c r="B45" s="56" t="s">
        <v>106</v>
      </c>
      <c r="C45" s="56" t="s">
        <v>107</v>
      </c>
      <c r="D45" s="56" t="s">
        <v>108</v>
      </c>
      <c r="E45" s="56" t="s">
        <v>109</v>
      </c>
      <c r="F45" s="56" t="s">
        <v>110</v>
      </c>
    </row>
    <row r="47" spans="1:6" ht="12.75">
      <c r="A47" s="55" t="s">
        <v>111</v>
      </c>
      <c r="B47" s="57"/>
      <c r="C47" s="57"/>
      <c r="D47" s="57"/>
      <c r="E47" s="57"/>
      <c r="F47" s="57"/>
    </row>
    <row r="48" spans="1:6" ht="12.75">
      <c r="A48" s="55" t="s">
        <v>112</v>
      </c>
      <c r="B48" s="57"/>
      <c r="C48" s="57"/>
      <c r="D48" s="57"/>
      <c r="E48" s="57"/>
      <c r="F48" s="57"/>
    </row>
    <row r="49" spans="1:6" ht="12.75">
      <c r="A49" s="55" t="s">
        <v>72</v>
      </c>
      <c r="B49" s="57"/>
      <c r="C49" s="57"/>
      <c r="D49" s="57"/>
      <c r="E49" s="57"/>
      <c r="F49" s="57"/>
    </row>
    <row r="50" spans="1:6" ht="12.75">
      <c r="A50" s="55" t="s">
        <v>74</v>
      </c>
      <c r="B50" s="57"/>
      <c r="C50" s="57"/>
      <c r="D50" s="57"/>
      <c r="E50" s="57"/>
      <c r="F50" s="57"/>
    </row>
    <row r="51" spans="1:6" ht="12.75">
      <c r="A51" s="55" t="s">
        <v>76</v>
      </c>
      <c r="B51" s="57"/>
      <c r="C51" s="57"/>
      <c r="D51" s="57"/>
      <c r="E51" s="57"/>
      <c r="F51" s="57"/>
    </row>
    <row r="52" spans="1:6" ht="12.75">
      <c r="A52" s="55" t="s">
        <v>78</v>
      </c>
      <c r="B52" s="57"/>
      <c r="C52" s="57"/>
      <c r="D52" s="57"/>
      <c r="E52" s="57"/>
      <c r="F52" s="57"/>
    </row>
    <row r="53" spans="1:6" ht="12.75">
      <c r="A53" s="55" t="s">
        <v>80</v>
      </c>
      <c r="B53" s="57"/>
      <c r="C53" s="57"/>
      <c r="D53" s="57"/>
      <c r="E53" s="57"/>
      <c r="F53" s="57"/>
    </row>
    <row r="54" spans="1:6" ht="12.75">
      <c r="A54" s="55" t="s">
        <v>82</v>
      </c>
      <c r="B54" s="57"/>
      <c r="C54" s="57"/>
      <c r="D54" s="57"/>
      <c r="E54" s="57"/>
      <c r="F54" s="57"/>
    </row>
    <row r="55" spans="1:6" ht="12.75">
      <c r="A55" s="55" t="s">
        <v>84</v>
      </c>
      <c r="B55" s="57"/>
      <c r="C55" s="57"/>
      <c r="D55" s="57"/>
      <c r="E55" s="57"/>
      <c r="F55" s="57"/>
    </row>
    <row r="56" spans="1:6" ht="12.75">
      <c r="A56" s="55" t="s">
        <v>86</v>
      </c>
      <c r="B56" s="57"/>
      <c r="C56" s="57"/>
      <c r="D56" s="57"/>
      <c r="E56" s="57"/>
      <c r="F56" s="57"/>
    </row>
    <row r="57" spans="1:6" ht="12.75">
      <c r="A57" s="55" t="s">
        <v>88</v>
      </c>
      <c r="B57" s="57"/>
      <c r="C57" s="57"/>
      <c r="D57" s="57"/>
      <c r="E57" s="57"/>
      <c r="F57" s="57"/>
    </row>
    <row r="58" spans="2:6" ht="12.75">
      <c r="B58" s="57"/>
      <c r="C58" s="57"/>
      <c r="E58" s="57"/>
      <c r="F58" s="57"/>
    </row>
    <row r="59" spans="1:6" ht="12.75">
      <c r="A59" s="55" t="s">
        <v>113</v>
      </c>
      <c r="B59" s="57"/>
      <c r="C59" s="57"/>
      <c r="D59" s="57"/>
      <c r="E59" s="57"/>
      <c r="F59" s="57"/>
    </row>
  </sheetData>
  <mergeCells count="2">
    <mergeCell ref="A6:A7"/>
    <mergeCell ref="A23:F23"/>
  </mergeCells>
  <printOptions/>
  <pageMargins left="1" right="0.75" top="1" bottom="1" header="0" footer="0"/>
  <pageSetup orientation="portrait" r:id="rId1"/>
</worksheet>
</file>

<file path=xl/worksheets/sheet9.xml><?xml version="1.0" encoding="utf-8"?>
<worksheet xmlns="http://schemas.openxmlformats.org/spreadsheetml/2006/main" xmlns:r="http://schemas.openxmlformats.org/officeDocument/2006/relationships">
  <dimension ref="A2:E39"/>
  <sheetViews>
    <sheetView workbookViewId="0" topLeftCell="A1">
      <selection activeCell="A1" sqref="A1"/>
    </sheetView>
  </sheetViews>
  <sheetFormatPr defaultColWidth="9.33203125" defaultRowHeight="12.75"/>
  <cols>
    <col min="1" max="1" width="16.83203125" style="2" customWidth="1"/>
    <col min="2" max="3" width="12.83203125" style="2" customWidth="1"/>
    <col min="4" max="4" width="15.5" style="2" customWidth="1"/>
    <col min="5" max="5" width="12.83203125" style="2" customWidth="1"/>
    <col min="6" max="16384" width="9.33203125" style="2" customWidth="1"/>
  </cols>
  <sheetData>
    <row r="2" spans="1:5" ht="12.75">
      <c r="A2" s="3" t="s">
        <v>118</v>
      </c>
      <c r="B2" s="4"/>
      <c r="C2" s="4"/>
      <c r="D2" s="4"/>
      <c r="E2" s="4"/>
    </row>
    <row r="3" spans="1:5" ht="12.75">
      <c r="A3" s="5" t="s">
        <v>371</v>
      </c>
      <c r="B3" s="4"/>
      <c r="C3" s="4"/>
      <c r="D3" s="4"/>
      <c r="E3" s="4"/>
    </row>
    <row r="4" spans="1:5" ht="12.75">
      <c r="A4" s="3" t="s">
        <v>372</v>
      </c>
      <c r="B4" s="4"/>
      <c r="C4" s="4"/>
      <c r="D4" s="4"/>
      <c r="E4" s="4"/>
    </row>
    <row r="5" spans="1:5" ht="12.75">
      <c r="A5" s="3" t="s">
        <v>119</v>
      </c>
      <c r="B5" s="4"/>
      <c r="C5" s="4"/>
      <c r="D5" s="4"/>
      <c r="E5" s="4"/>
    </row>
    <row r="7" spans="1:5" ht="12.75">
      <c r="A7" s="156" t="s">
        <v>351</v>
      </c>
      <c r="B7" s="156"/>
      <c r="C7" s="154" t="s">
        <v>130</v>
      </c>
      <c r="D7" s="156" t="s">
        <v>352</v>
      </c>
      <c r="E7" s="156"/>
    </row>
    <row r="8" spans="1:5" ht="12.75">
      <c r="A8" s="21" t="s">
        <v>140</v>
      </c>
      <c r="B8" s="21" t="s">
        <v>353</v>
      </c>
      <c r="C8" s="155"/>
      <c r="D8" s="21" t="s">
        <v>140</v>
      </c>
      <c r="E8" s="21" t="s">
        <v>353</v>
      </c>
    </row>
    <row r="9" spans="1:5" ht="12.75">
      <c r="A9" s="99">
        <v>47.6</v>
      </c>
      <c r="B9" s="40">
        <v>50.6</v>
      </c>
      <c r="C9" s="16" t="s">
        <v>120</v>
      </c>
      <c r="D9" s="40">
        <v>53.4</v>
      </c>
      <c r="E9" s="99">
        <v>55.1</v>
      </c>
    </row>
    <row r="10" spans="1:5" ht="12.75">
      <c r="A10" s="99">
        <v>48.4</v>
      </c>
      <c r="B10" s="40">
        <v>51.8</v>
      </c>
      <c r="C10" s="16" t="s">
        <v>121</v>
      </c>
      <c r="D10" s="40">
        <v>53.9</v>
      </c>
      <c r="E10" s="99">
        <v>56.2</v>
      </c>
    </row>
    <row r="11" spans="1:5" ht="12.75">
      <c r="A11" s="99">
        <v>53.6</v>
      </c>
      <c r="B11" s="40">
        <v>54.6</v>
      </c>
      <c r="C11" s="16" t="s">
        <v>122</v>
      </c>
      <c r="D11" s="100">
        <v>55.1</v>
      </c>
      <c r="E11" s="101">
        <v>56</v>
      </c>
    </row>
    <row r="12" spans="1:5" ht="12.75">
      <c r="A12" s="99">
        <v>58.1</v>
      </c>
      <c r="B12" s="40">
        <v>61.6</v>
      </c>
      <c r="C12" s="16" t="s">
        <v>123</v>
      </c>
      <c r="D12" s="100">
        <v>59.8</v>
      </c>
      <c r="E12" s="101">
        <v>62.8</v>
      </c>
    </row>
    <row r="13" spans="1:5" ht="12.75">
      <c r="A13" s="99">
        <v>60.8</v>
      </c>
      <c r="B13" s="40">
        <v>65.2</v>
      </c>
      <c r="C13" s="16" t="s">
        <v>124</v>
      </c>
      <c r="D13" s="100">
        <v>63.4</v>
      </c>
      <c r="E13" s="101">
        <v>64.4</v>
      </c>
    </row>
    <row r="14" spans="1:5" ht="12.75">
      <c r="A14" s="99">
        <v>65.6</v>
      </c>
      <c r="B14" s="40">
        <v>71.1</v>
      </c>
      <c r="C14" s="16" t="s">
        <v>125</v>
      </c>
      <c r="D14" s="40">
        <v>65.7</v>
      </c>
      <c r="E14" s="99">
        <v>71.2</v>
      </c>
    </row>
    <row r="15" spans="1:5" ht="12.75">
      <c r="A15" s="99">
        <v>66.6</v>
      </c>
      <c r="B15" s="40">
        <v>73.1</v>
      </c>
      <c r="C15" s="16" t="s">
        <v>126</v>
      </c>
      <c r="D15" s="40">
        <v>67.1</v>
      </c>
      <c r="E15" s="99">
        <v>73.3</v>
      </c>
    </row>
    <row r="16" spans="1:5" ht="12.75">
      <c r="A16" s="99">
        <v>67.1</v>
      </c>
      <c r="B16" s="40">
        <v>74.7</v>
      </c>
      <c r="C16" s="16" t="s">
        <v>4</v>
      </c>
      <c r="D16" s="40">
        <v>67.2</v>
      </c>
      <c r="E16" s="99">
        <v>74.6</v>
      </c>
    </row>
    <row r="17" spans="1:5" ht="12.75">
      <c r="A17" s="99">
        <v>68.8</v>
      </c>
      <c r="B17" s="40">
        <v>76.6</v>
      </c>
      <c r="C17" s="16" t="s">
        <v>18</v>
      </c>
      <c r="D17" s="40">
        <v>68.5</v>
      </c>
      <c r="E17" s="99">
        <v>75.7</v>
      </c>
    </row>
    <row r="18" spans="1:5" ht="12.75">
      <c r="A18" s="103"/>
      <c r="B18" s="102"/>
      <c r="C18" s="15"/>
      <c r="D18" s="102"/>
      <c r="E18" s="103"/>
    </row>
    <row r="19" spans="1:5" ht="12.75">
      <c r="A19" s="99">
        <v>70</v>
      </c>
      <c r="B19" s="40">
        <v>77.4</v>
      </c>
      <c r="C19" s="16" t="s">
        <v>31</v>
      </c>
      <c r="D19" s="40">
        <v>70</v>
      </c>
      <c r="E19" s="99">
        <v>76.9</v>
      </c>
    </row>
    <row r="20" spans="1:5" ht="12.75">
      <c r="A20" s="99">
        <v>70.4</v>
      </c>
      <c r="B20" s="40">
        <v>77.8</v>
      </c>
      <c r="C20" s="16" t="s">
        <v>33</v>
      </c>
      <c r="D20" s="40">
        <v>70.3</v>
      </c>
      <c r="E20" s="99">
        <v>77.1</v>
      </c>
    </row>
    <row r="21" spans="1:5" ht="12.75">
      <c r="A21" s="99">
        <v>70.9</v>
      </c>
      <c r="B21" s="40">
        <v>78.1</v>
      </c>
      <c r="C21" s="16" t="s">
        <v>35</v>
      </c>
      <c r="D21" s="40">
        <v>70.6</v>
      </c>
      <c r="E21" s="99">
        <v>77.4</v>
      </c>
    </row>
    <row r="22" spans="1:5" ht="12.75">
      <c r="A22" s="99">
        <v>71</v>
      </c>
      <c r="B22" s="40">
        <v>78.1</v>
      </c>
      <c r="C22" s="16" t="s">
        <v>37</v>
      </c>
      <c r="D22" s="40">
        <v>70.7</v>
      </c>
      <c r="E22" s="99">
        <v>77.4</v>
      </c>
    </row>
    <row r="23" spans="1:5" ht="12.75">
      <c r="A23" s="99">
        <v>71.2</v>
      </c>
      <c r="B23" s="40">
        <v>78.2</v>
      </c>
      <c r="C23" s="16" t="s">
        <v>39</v>
      </c>
      <c r="D23" s="40">
        <v>70.8</v>
      </c>
      <c r="E23" s="99">
        <v>77.2</v>
      </c>
    </row>
    <row r="24" spans="1:5" ht="12.75">
      <c r="A24" s="99">
        <v>71.2</v>
      </c>
      <c r="B24" s="40">
        <v>78.2</v>
      </c>
      <c r="C24" s="16" t="s">
        <v>41</v>
      </c>
      <c r="D24" s="40">
        <v>70.6</v>
      </c>
      <c r="E24" s="99">
        <v>77.4</v>
      </c>
    </row>
    <row r="25" spans="1:5" ht="12.75">
      <c r="A25" s="99">
        <v>71.3</v>
      </c>
      <c r="B25" s="40">
        <v>78.3</v>
      </c>
      <c r="C25" s="16" t="s">
        <v>43</v>
      </c>
      <c r="D25" s="40">
        <v>70.7</v>
      </c>
      <c r="E25" s="99">
        <v>77.4</v>
      </c>
    </row>
    <row r="26" spans="1:5" ht="12.75">
      <c r="A26" s="99">
        <v>71.5</v>
      </c>
      <c r="B26" s="40">
        <v>78.4</v>
      </c>
      <c r="C26" s="16" t="s">
        <v>45</v>
      </c>
      <c r="D26" s="40">
        <v>71.1</v>
      </c>
      <c r="E26" s="99">
        <v>77.4</v>
      </c>
    </row>
    <row r="27" spans="1:5" ht="12.75">
      <c r="A27" s="99">
        <v>71.5</v>
      </c>
      <c r="B27" s="40">
        <v>78.3</v>
      </c>
      <c r="C27" s="16" t="s">
        <v>47</v>
      </c>
      <c r="D27" s="40">
        <v>71.3</v>
      </c>
      <c r="E27" s="99">
        <v>77.6</v>
      </c>
    </row>
    <row r="28" spans="1:5" ht="12.75">
      <c r="A28" s="99">
        <v>72.2</v>
      </c>
      <c r="B28" s="40">
        <v>79.1</v>
      </c>
      <c r="C28" s="16" t="s">
        <v>49</v>
      </c>
      <c r="D28" s="40">
        <v>71.6</v>
      </c>
      <c r="E28" s="99">
        <v>77.7</v>
      </c>
    </row>
    <row r="29" spans="1:5" ht="12.75">
      <c r="A29" s="99"/>
      <c r="B29" s="102"/>
      <c r="C29" s="15"/>
      <c r="D29" s="40"/>
      <c r="E29" s="103"/>
    </row>
    <row r="30" spans="1:5" ht="12.75">
      <c r="A30" s="105">
        <v>71.8</v>
      </c>
      <c r="B30" s="106">
        <v>78.8</v>
      </c>
      <c r="C30" s="16" t="s">
        <v>51</v>
      </c>
      <c r="D30" s="40">
        <v>71.7</v>
      </c>
      <c r="E30" s="99">
        <v>78.1</v>
      </c>
    </row>
    <row r="31" spans="1:5" ht="12.75">
      <c r="A31" s="105">
        <v>72</v>
      </c>
      <c r="B31" s="106">
        <v>78.9</v>
      </c>
      <c r="C31" s="16" t="s">
        <v>53</v>
      </c>
      <c r="D31" s="40">
        <v>71.7</v>
      </c>
      <c r="E31" s="99">
        <v>78</v>
      </c>
    </row>
    <row r="32" spans="1:5" ht="12.75">
      <c r="A32" s="105">
        <v>72.3</v>
      </c>
      <c r="B32" s="106">
        <v>79</v>
      </c>
      <c r="C32" s="16" t="s">
        <v>55</v>
      </c>
      <c r="D32" s="40">
        <v>71.9</v>
      </c>
      <c r="E32" s="99">
        <v>78.2</v>
      </c>
    </row>
    <row r="33" spans="1:5" ht="12.75">
      <c r="A33" s="105" t="s">
        <v>62</v>
      </c>
      <c r="B33" s="106" t="s">
        <v>62</v>
      </c>
      <c r="C33" s="16" t="s">
        <v>56</v>
      </c>
      <c r="D33" s="102">
        <v>72</v>
      </c>
      <c r="E33" s="103">
        <v>78.2</v>
      </c>
    </row>
    <row r="34" spans="1:5" ht="12.75">
      <c r="A34" s="105" t="s">
        <v>62</v>
      </c>
      <c r="B34" s="106" t="s">
        <v>62</v>
      </c>
      <c r="C34" s="16">
        <v>1994</v>
      </c>
      <c r="D34" s="108">
        <v>72.1</v>
      </c>
      <c r="E34" s="109">
        <v>78.2</v>
      </c>
    </row>
    <row r="35" spans="1:5" ht="12.75">
      <c r="A35" s="107"/>
      <c r="B35" s="107"/>
      <c r="C35" s="21"/>
      <c r="D35" s="104"/>
      <c r="E35" s="104"/>
    </row>
    <row r="37" spans="1:5" ht="39.75" customHeight="1">
      <c r="A37" s="157" t="s">
        <v>373</v>
      </c>
      <c r="B37" s="151"/>
      <c r="C37" s="151"/>
      <c r="D37" s="151"/>
      <c r="E37" s="151"/>
    </row>
    <row r="39" ht="12.75">
      <c r="A39" s="11" t="s">
        <v>57</v>
      </c>
    </row>
  </sheetData>
  <mergeCells count="4">
    <mergeCell ref="C7:C8"/>
    <mergeCell ref="A7:B7"/>
    <mergeCell ref="D7:E7"/>
    <mergeCell ref="A37:E37"/>
  </mergeCells>
  <printOptions gridLines="1"/>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CrawfordSha</cp:lastModifiedBy>
  <dcterms:created xsi:type="dcterms:W3CDTF">2003-07-07T18:27:38Z</dcterms:created>
  <dcterms:modified xsi:type="dcterms:W3CDTF">2003-10-27T21:10:45Z</dcterms:modified>
  <cp:category/>
  <cp:version/>
  <cp:contentType/>
  <cp:contentStatus/>
</cp:coreProperties>
</file>