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calcPr fullCalcOnLoad="1" iterate="1" iterateCount="1" iterateDelta="0.001"/>
</workbook>
</file>

<file path=xl/sharedStrings.xml><?xml version="1.0" encoding="utf-8"?>
<sst xmlns="http://schemas.openxmlformats.org/spreadsheetml/2006/main" count="164" uniqueCount="83">
  <si>
    <t>Table 3.1</t>
  </si>
  <si>
    <t>Selected Years, 1920- 1990</t>
  </si>
  <si>
    <t>Table 3.2</t>
  </si>
  <si>
    <t>Table 3.3</t>
  </si>
  <si>
    <t xml:space="preserve">  Total</t>
  </si>
  <si>
    <t>Table 3.4</t>
  </si>
  <si>
    <t>Michigan Occurrences, 1980 and 1990</t>
  </si>
  <si>
    <t xml:space="preserve">  20-24</t>
  </si>
  <si>
    <t xml:space="preserve">  25-34</t>
  </si>
  <si>
    <t xml:space="preserve">  35-44</t>
  </si>
  <si>
    <t xml:space="preserve">  45 or Over</t>
  </si>
  <si>
    <t xml:space="preserve">  Not Stated</t>
  </si>
  <si>
    <t>Table 3.6</t>
  </si>
  <si>
    <t>All Ages</t>
  </si>
  <si>
    <t>Number of Divorces and Annulments, Divorce and Annulment</t>
  </si>
  <si>
    <t xml:space="preserve"> Selected Years, 1900- 1990</t>
  </si>
  <si>
    <t xml:space="preserve">Estimated Number of Children Involved in Divorces and </t>
  </si>
  <si>
    <t>Michigan and United States, Selected Years 1960-1990</t>
  </si>
  <si>
    <t xml:space="preserve">  Under 20</t>
  </si>
  <si>
    <t>Total Marriages</t>
  </si>
  <si>
    <t>Total Divorces and Annulments</t>
  </si>
  <si>
    <t>Marriage Rate</t>
  </si>
  <si>
    <t>Divorce Rate</t>
  </si>
  <si>
    <t>Median Age of Bride</t>
  </si>
  <si>
    <t>Median Age of Groom</t>
  </si>
  <si>
    <t>Note: Rates are number of persons married or divorces per 1,000 population.</t>
  </si>
  <si>
    <t>Source: Office of the State Registrar and Center for Health Statistics, MDPH</t>
  </si>
  <si>
    <t>An Overview, 1990</t>
  </si>
  <si>
    <t>Median Age of Wife at Divorce Decree</t>
  </si>
  <si>
    <t>Median Age of Husband at Divorce Decree</t>
  </si>
  <si>
    <t>Median Duration of Marriage at Divorce Decree</t>
  </si>
  <si>
    <t>Marriages and Marriage Rates</t>
  </si>
  <si>
    <t>Michigan and United States Occurrences</t>
  </si>
  <si>
    <t>United States</t>
  </si>
  <si>
    <t>Year</t>
  </si>
  <si>
    <t>Michigan</t>
  </si>
  <si>
    <t>Number</t>
  </si>
  <si>
    <t>Rate</t>
  </si>
  <si>
    <t>Note: Rates are number of persons married per 1,000 population. Beginning with 1978, marriage data for the United States include nonlicensed marriages registered in California. If nonlicensed marriages were included in the 1977 total, the marriage rate would increase from 19.8 to 20.1. U.S. data for 1989 &amp; 1990 are provisional.</t>
  </si>
  <si>
    <t>Age in Years</t>
  </si>
  <si>
    <t>Males</t>
  </si>
  <si>
    <t>Females</t>
  </si>
  <si>
    <t>1980 Rate</t>
  </si>
  <si>
    <t>1970 Rate</t>
  </si>
  <si>
    <t xml:space="preserve">* </t>
  </si>
  <si>
    <t xml:space="preserve">--- </t>
  </si>
  <si>
    <t>Median Age at Last Birthday</t>
  </si>
  <si>
    <t>Number of Marriages and Marriage Rates by Age and Sex</t>
  </si>
  <si>
    <t>Note: Rates are number of persons married per 1,000 population. The population 15 - 19 used to obtain rate for the under 20 row.</t>
  </si>
  <si>
    <t>Number of Marriages of Brides by Age and Order of Marriage</t>
  </si>
  <si>
    <t>Ages</t>
  </si>
  <si>
    <t>All Marriages</t>
  </si>
  <si>
    <t>First Marriages</t>
  </si>
  <si>
    <t>Percent First Marriages</t>
  </si>
  <si>
    <t>Second Marriages</t>
  </si>
  <si>
    <t>Third or More Marriages</t>
  </si>
  <si>
    <t>Under 20</t>
  </si>
  <si>
    <t>20 - 24</t>
  </si>
  <si>
    <t>25 - 29</t>
  </si>
  <si>
    <t>30 - 34</t>
  </si>
  <si>
    <t>35 - 39</t>
  </si>
  <si>
    <t>40 - 44</t>
  </si>
  <si>
    <t>45 or More</t>
  </si>
  <si>
    <t>Not Stated</t>
  </si>
  <si>
    <t>Number of Marriages of Grooms by Age and Order of Marriage</t>
  </si>
  <si>
    <t>Rates, Michigan and United States Occurrences</t>
  </si>
  <si>
    <t>Note: Rates are number of persons whose marriage ended in divorce or annulment per 1,000 population. In 1974 Michigan data is an estimate. The United States data for 1989 and 1990 are provisional.</t>
  </si>
  <si>
    <t>Estimated Number of Children Involved</t>
  </si>
  <si>
    <t>Average Number of Children Per Decree</t>
  </si>
  <si>
    <t>Rate Per 1,000 Under 18 Years of Age</t>
  </si>
  <si>
    <t>and Rate per 1,000 Children Under 18 Years of Age</t>
  </si>
  <si>
    <t>Annulments, Average Number of Children Per Decree</t>
  </si>
  <si>
    <t xml:space="preserve">---  </t>
  </si>
  <si>
    <t xml:space="preserve">7 years </t>
  </si>
  <si>
    <t>Michigan Occurrences, 1970, 1980 and 1990</t>
  </si>
  <si>
    <t>Index</t>
  </si>
  <si>
    <r>
      <t>Table 1</t>
    </r>
    <r>
      <rPr>
        <sz val="10"/>
        <rFont val="Comic Sans MS"/>
        <family val="4"/>
      </rPr>
      <t xml:space="preserve">  Marriages and Marriage Rates, Michigan and United States Occurrences, Selected Years, 1900 - 1990</t>
    </r>
  </si>
  <si>
    <r>
      <t>Table 2</t>
    </r>
    <r>
      <rPr>
        <sz val="10"/>
        <rFont val="Comic Sans MS"/>
        <family val="4"/>
      </rPr>
      <t xml:space="preserve">  Number of Marriages and Marriage Rates by Age and Sex, Michigan Occurrences, 1970, 1980 and 1990</t>
    </r>
  </si>
  <si>
    <r>
      <t>Table 3</t>
    </r>
    <r>
      <rPr>
        <sz val="10"/>
        <rFont val="Comic Sans MS"/>
        <family val="4"/>
      </rPr>
      <t xml:space="preserve">  Number of Marriages of Brides by Age and Order of Marriage, Michigan Occurrences, 1980 and 1990</t>
    </r>
  </si>
  <si>
    <r>
      <t>Table 4</t>
    </r>
    <r>
      <rPr>
        <sz val="10"/>
        <rFont val="Comic Sans MS"/>
        <family val="4"/>
      </rPr>
      <t xml:space="preserve">  Number of Marriages of Grooms by Age and Order of Marriage, Michigan Occurrences, 1980 and 1990</t>
    </r>
  </si>
  <si>
    <r>
      <t>Table 5</t>
    </r>
    <r>
      <rPr>
        <sz val="10"/>
        <rFont val="Comic Sans MS"/>
        <family val="4"/>
      </rPr>
      <t xml:space="preserve">  Number of Divorces and Annulments, Divorce and Annulment Rates, Michigan and United States Occurrences, Selected Years, 1900 - 1990</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</si>
  <si>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1960 - 1990</t>
    </r>
  </si>
  <si>
    <t>Table 3.5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</si>
</sst>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0_)"/>
    <numFmt numFmtId="167" formatCode="#,##0.0_);\(#,##0.0\)"/>
  </numFmts>
  <fonts count="5">
    <font>
      <sz val="12"/>
      <name val="Comic Sans MS"/>
      <family val="0"/>
    </font>
    <font>
      <sz val="10"/>
      <name val="Arial"/>
      <family val="2"/>
    </font>
    <font>
      <b/>
      <sz val="10"/>
      <name val="Arial"/>
      <family val="2"/>
    </font>
    <font>
      <sz val="10"/>
      <name val="Comic Sans MS"/>
      <family val="4"/>
    </font>
    <font>
      <b/>
      <sz val="10"/>
      <name val="Comic Sans MS"/>
      <family val="4"/>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1"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horizontal="center"/>
    </xf>
    <xf numFmtId="0" fontId="1" fillId="0" borderId="2" xfId="0" applyFont="1" applyBorder="1" applyAlignment="1" applyProtection="1">
      <alignment horizontal="fill"/>
      <protection/>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4" xfId="0" applyFont="1" applyBorder="1" applyAlignment="1" applyProtection="1">
      <alignment horizontal="left"/>
      <protection/>
    </xf>
    <xf numFmtId="165" fontId="1" fillId="0" borderId="4" xfId="0" applyNumberFormat="1" applyFont="1" applyBorder="1" applyAlignment="1" applyProtection="1">
      <alignment/>
      <protection/>
    </xf>
    <xf numFmtId="165" fontId="1" fillId="0" borderId="4" xfId="0" applyNumberFormat="1" applyFont="1" applyBorder="1" applyAlignment="1" applyProtection="1" quotePrefix="1">
      <alignment horizontal="right"/>
      <protection/>
    </xf>
    <xf numFmtId="0" fontId="1" fillId="0" borderId="1" xfId="0" applyFont="1" applyBorder="1" applyAlignment="1" applyProtection="1">
      <alignment horizontal="left"/>
      <protection/>
    </xf>
    <xf numFmtId="0" fontId="1" fillId="0" borderId="1" xfId="0" applyFont="1" applyBorder="1" applyAlignment="1" applyProtection="1">
      <alignment/>
      <protection/>
    </xf>
    <xf numFmtId="167" fontId="1" fillId="0" borderId="1" xfId="0" applyNumberFormat="1" applyFont="1" applyBorder="1" applyAlignment="1" applyProtection="1">
      <alignmen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pplyProtection="1">
      <alignment horizontal="left" vertical="center" wrapText="1"/>
      <protection/>
    </xf>
    <xf numFmtId="0" fontId="1" fillId="0" borderId="1" xfId="0" applyFont="1" applyBorder="1" applyAlignment="1">
      <alignment vertical="center"/>
    </xf>
    <xf numFmtId="0" fontId="1" fillId="0" borderId="4" xfId="0" applyFont="1" applyBorder="1" applyAlignment="1">
      <alignment/>
    </xf>
    <xf numFmtId="0" fontId="1" fillId="0" borderId="4" xfId="0" applyFont="1" applyBorder="1" applyAlignment="1" quotePrefix="1">
      <alignment/>
    </xf>
    <xf numFmtId="0" fontId="1" fillId="0" borderId="2" xfId="0" applyFont="1" applyBorder="1" applyAlignment="1">
      <alignment/>
    </xf>
    <xf numFmtId="37" fontId="1" fillId="0" borderId="2" xfId="0" applyNumberFormat="1" applyFont="1" applyBorder="1" applyAlignment="1">
      <alignment vertical="center"/>
    </xf>
    <xf numFmtId="167" fontId="1" fillId="0" borderId="2" xfId="0" applyNumberFormat="1" applyFont="1" applyBorder="1" applyAlignment="1" quotePrefix="1">
      <alignment horizontal="right" vertical="center"/>
    </xf>
    <xf numFmtId="37" fontId="1" fillId="0" borderId="2"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37" fontId="1" fillId="0" borderId="1" xfId="0" applyNumberFormat="1" applyFont="1" applyBorder="1" applyAlignment="1" applyProtection="1">
      <alignment vertical="center"/>
      <protection/>
    </xf>
    <xf numFmtId="165" fontId="1" fillId="0" borderId="1" xfId="0" applyNumberFormat="1" applyFont="1" applyBorder="1" applyAlignment="1" applyProtection="1">
      <alignment vertical="center"/>
      <protection/>
    </xf>
    <xf numFmtId="37" fontId="1" fillId="0" borderId="5" xfId="0" applyNumberFormat="1" applyFont="1" applyBorder="1" applyAlignment="1" applyProtection="1">
      <alignment/>
      <protection/>
    </xf>
    <xf numFmtId="37" fontId="1" fillId="0" borderId="6" xfId="0" applyNumberFormat="1" applyFont="1" applyBorder="1" applyAlignment="1" applyProtection="1">
      <alignment vertical="center"/>
      <protection/>
    </xf>
    <xf numFmtId="165" fontId="1" fillId="0" borderId="2" xfId="0" applyNumberFormat="1" applyFont="1" applyBorder="1" applyAlignment="1" applyProtection="1">
      <alignment/>
      <protection/>
    </xf>
    <xf numFmtId="37" fontId="1" fillId="0" borderId="4" xfId="0" applyNumberFormat="1" applyFont="1" applyBorder="1" applyAlignment="1" applyProtection="1" quotePrefix="1">
      <alignment horizontal="right"/>
      <protection/>
    </xf>
    <xf numFmtId="167" fontId="1" fillId="0" borderId="1" xfId="0" applyNumberFormat="1" applyFont="1" applyBorder="1" applyAlignment="1" applyProtection="1">
      <alignment vertical="center"/>
      <protection/>
    </xf>
    <xf numFmtId="167" fontId="1" fillId="0" borderId="4" xfId="0" applyNumberFormat="1" applyFont="1" applyBorder="1" applyAlignment="1" applyProtection="1">
      <alignment horizontal="right"/>
      <protection/>
    </xf>
    <xf numFmtId="166" fontId="1" fillId="0" borderId="4" xfId="0" applyNumberFormat="1" applyFont="1" applyBorder="1" applyAlignment="1" applyProtection="1">
      <alignment/>
      <protection/>
    </xf>
    <xf numFmtId="166" fontId="1" fillId="0" borderId="4" xfId="0" applyNumberFormat="1" applyFont="1" applyBorder="1" applyAlignment="1" applyProtection="1" quotePrefix="1">
      <alignment horizontal="right"/>
      <protection/>
    </xf>
    <xf numFmtId="37" fontId="1" fillId="0" borderId="1" xfId="0" applyNumberFormat="1" applyFont="1" applyBorder="1" applyAlignment="1">
      <alignment horizontal="right"/>
    </xf>
    <xf numFmtId="0" fontId="2" fillId="0" borderId="0" xfId="0" applyFont="1" applyAlignment="1">
      <alignment horizontal="center"/>
    </xf>
    <xf numFmtId="0" fontId="1" fillId="0" borderId="0" xfId="0" applyFont="1" applyAlignment="1">
      <alignment vertical="center" wrapText="1"/>
    </xf>
    <xf numFmtId="0" fontId="1" fillId="0" borderId="0" xfId="0" applyFont="1" applyAlignment="1" applyProtection="1">
      <alignment horizontal="center"/>
      <protection/>
    </xf>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0" fillId="0" borderId="2" xfId="0" applyBorder="1" applyAlignment="1">
      <alignment/>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1" fillId="0" borderId="8" xfId="0" applyFont="1" applyBorder="1" applyAlignment="1">
      <alignment horizontal="center" vertical="center" wrapText="1"/>
    </xf>
    <xf numFmtId="0" fontId="0" fillId="0" borderId="9" xfId="0" applyBorder="1" applyAlignment="1">
      <alignment/>
    </xf>
    <xf numFmtId="0" fontId="1" fillId="0" borderId="0" xfId="0" applyFont="1" applyAlignment="1">
      <alignment/>
    </xf>
    <xf numFmtId="0" fontId="0" fillId="0" borderId="0" xfId="0" applyAlignment="1">
      <alignment/>
    </xf>
    <xf numFmtId="0" fontId="1" fillId="0" borderId="10" xfId="0" applyFont="1" applyBorder="1" applyAlignment="1" applyProtection="1">
      <alignment horizontal="center" vertical="center"/>
      <protection/>
    </xf>
    <xf numFmtId="0" fontId="0" fillId="0" borderId="7" xfId="0" applyBorder="1" applyAlignment="1">
      <alignment horizontal="center" vertical="center"/>
    </xf>
    <xf numFmtId="0" fontId="0" fillId="0" borderId="6" xfId="0" applyBorder="1" applyAlignment="1">
      <alignment horizontal="center" vertical="center"/>
    </xf>
    <xf numFmtId="0" fontId="1" fillId="0" borderId="7" xfId="0" applyFont="1" applyBorder="1" applyAlignment="1" applyProtection="1">
      <alignment horizontal="center" vertical="center"/>
      <protection/>
    </xf>
    <xf numFmtId="0" fontId="1" fillId="0" borderId="6" xfId="0" applyFont="1" applyBorder="1" applyAlignment="1">
      <alignment horizontal="center"/>
    </xf>
    <xf numFmtId="0" fontId="0" fillId="0" borderId="5" xfId="0" applyBorder="1" applyAlignment="1">
      <alignment/>
    </xf>
    <xf numFmtId="0" fontId="1" fillId="0" borderId="0" xfId="0" applyFont="1" applyAlignment="1">
      <alignment horizontal="center"/>
    </xf>
    <xf numFmtId="0" fontId="0" fillId="0" borderId="2" xfId="0" applyBorder="1" applyAlignment="1">
      <alignment horizontal="center" vertic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wrapText="1"/>
    </xf>
    <xf numFmtId="0" fontId="2" fillId="0" borderId="0" xfId="0" applyFont="1" applyAlignment="1" applyProtection="1">
      <alignment horizontal="center"/>
      <protection/>
    </xf>
    <xf numFmtId="0" fontId="1" fillId="0" borderId="0" xfId="0" applyFont="1" applyAlignment="1" applyProtection="1">
      <alignment/>
      <protection/>
    </xf>
    <xf numFmtId="0" fontId="2" fillId="0" borderId="0" xfId="0" applyFont="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8.796875" defaultRowHeight="19.5"/>
  <cols>
    <col min="1" max="1" width="70.59765625" style="69" customWidth="1"/>
    <col min="2" max="16384" width="8.796875" style="69" customWidth="1"/>
  </cols>
  <sheetData>
    <row r="1" ht="15">
      <c r="A1" s="68" t="s">
        <v>75</v>
      </c>
    </row>
    <row r="2" spans="1:5" ht="16.5">
      <c r="A2" s="70" t="s">
        <v>76</v>
      </c>
      <c r="B2" s="71"/>
      <c r="C2" s="71"/>
      <c r="D2" s="71"/>
      <c r="E2" s="71"/>
    </row>
    <row r="3" spans="1:7" ht="16.5">
      <c r="A3" s="70" t="s">
        <v>77</v>
      </c>
      <c r="B3" s="71"/>
      <c r="C3" s="71"/>
      <c r="D3" s="71"/>
      <c r="E3" s="71"/>
      <c r="F3" s="71"/>
      <c r="G3" s="71"/>
    </row>
    <row r="4" spans="1:11" ht="16.5">
      <c r="A4" s="70" t="s">
        <v>78</v>
      </c>
      <c r="B4" s="71"/>
      <c r="C4" s="71"/>
      <c r="D4" s="71"/>
      <c r="E4" s="71"/>
      <c r="F4" s="71"/>
      <c r="G4" s="71"/>
      <c r="H4" s="71"/>
      <c r="I4" s="71"/>
      <c r="J4" s="71"/>
      <c r="K4" s="71"/>
    </row>
    <row r="5" spans="1:11" ht="16.5">
      <c r="A5" s="70" t="s">
        <v>79</v>
      </c>
      <c r="B5" s="71"/>
      <c r="C5" s="71"/>
      <c r="D5" s="71"/>
      <c r="E5" s="71"/>
      <c r="F5" s="71"/>
      <c r="G5" s="71"/>
      <c r="H5" s="71"/>
      <c r="I5" s="71"/>
      <c r="J5" s="71"/>
      <c r="K5" s="71"/>
    </row>
    <row r="6" spans="1:11" ht="36.75" customHeight="1">
      <c r="A6" s="72" t="s">
        <v>80</v>
      </c>
      <c r="B6" s="71"/>
      <c r="C6" s="71"/>
      <c r="D6" s="71"/>
      <c r="E6" s="71"/>
      <c r="F6" s="71"/>
      <c r="G6" s="71"/>
      <c r="H6" s="71"/>
      <c r="I6" s="71"/>
      <c r="J6" s="71"/>
      <c r="K6" s="71"/>
    </row>
    <row r="7" spans="1:11" ht="33.75" customHeight="1">
      <c r="A7" s="75" t="s">
        <v>81</v>
      </c>
      <c r="B7" s="71"/>
      <c r="C7" s="71"/>
      <c r="D7" s="71"/>
      <c r="E7" s="71"/>
      <c r="F7" s="71"/>
      <c r="G7" s="71"/>
      <c r="H7" s="71"/>
      <c r="I7" s="71"/>
      <c r="J7" s="71"/>
      <c r="K7" s="71"/>
    </row>
    <row r="8" spans="2:7" ht="15">
      <c r="B8" s="74"/>
      <c r="C8" s="74"/>
      <c r="D8" s="74"/>
      <c r="E8" s="74"/>
      <c r="F8" s="74"/>
      <c r="G8" s="74"/>
    </row>
    <row r="9" spans="1:7" ht="15">
      <c r="A9" s="74"/>
      <c r="B9" s="74"/>
      <c r="C9" s="74"/>
      <c r="D9" s="74"/>
      <c r="E9" s="74"/>
      <c r="F9" s="74"/>
      <c r="G9" s="74"/>
    </row>
    <row r="10" spans="1:7" ht="15">
      <c r="A10" s="74"/>
      <c r="B10" s="74"/>
      <c r="C10" s="74"/>
      <c r="D10" s="74"/>
      <c r="E10" s="74"/>
      <c r="F10" s="74"/>
      <c r="G10" s="74"/>
    </row>
    <row r="11" spans="1:7" ht="15">
      <c r="A11" s="74"/>
      <c r="B11" s="74"/>
      <c r="C11" s="74"/>
      <c r="D11" s="74"/>
      <c r="E11" s="74"/>
      <c r="F11" s="74"/>
      <c r="G11" s="7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46" t="s">
        <v>27</v>
      </c>
      <c r="B2" s="46"/>
    </row>
    <row r="4" spans="1:2" ht="19.5" customHeight="1">
      <c r="A4" s="4" t="s">
        <v>19</v>
      </c>
      <c r="B4" s="5">
        <v>76099</v>
      </c>
    </row>
    <row r="5" spans="1:2" ht="19.5" customHeight="1">
      <c r="A5" s="4" t="s">
        <v>20</v>
      </c>
      <c r="B5" s="5">
        <v>40568</v>
      </c>
    </row>
    <row r="6" spans="1:2" ht="19.5" customHeight="1">
      <c r="A6" s="4" t="s">
        <v>21</v>
      </c>
      <c r="B6" s="6">
        <v>16.4</v>
      </c>
    </row>
    <row r="7" spans="1:2" ht="19.5" customHeight="1">
      <c r="A7" s="4" t="s">
        <v>22</v>
      </c>
      <c r="B7" s="6">
        <v>8.7</v>
      </c>
    </row>
    <row r="8" spans="1:2" ht="19.5" customHeight="1">
      <c r="A8" s="4" t="s">
        <v>23</v>
      </c>
      <c r="B8" s="5">
        <v>26</v>
      </c>
    </row>
    <row r="9" spans="1:2" ht="19.5" customHeight="1">
      <c r="A9" s="4" t="s">
        <v>24</v>
      </c>
      <c r="B9" s="5">
        <v>28</v>
      </c>
    </row>
    <row r="10" spans="1:2" ht="19.5" customHeight="1">
      <c r="A10" s="4" t="s">
        <v>28</v>
      </c>
      <c r="B10" s="5">
        <v>33</v>
      </c>
    </row>
    <row r="11" spans="1:2" ht="19.5" customHeight="1">
      <c r="A11" s="4" t="s">
        <v>29</v>
      </c>
      <c r="B11" s="5">
        <v>35</v>
      </c>
    </row>
    <row r="12" spans="1:2" ht="19.5" customHeight="1">
      <c r="A12" s="4" t="s">
        <v>30</v>
      </c>
      <c r="B12" s="45" t="s">
        <v>73</v>
      </c>
    </row>
    <row r="14" spans="1:2" ht="25.5" customHeight="1">
      <c r="A14" s="47" t="s">
        <v>25</v>
      </c>
      <c r="B14" s="47"/>
    </row>
    <row r="16" spans="1:2" ht="26.25" customHeight="1">
      <c r="A16" s="47" t="s">
        <v>26</v>
      </c>
      <c r="B16" s="47"/>
    </row>
  </sheetData>
  <mergeCells count="3">
    <mergeCell ref="A2:B2"/>
    <mergeCell ref="A14:B14"/>
    <mergeCell ref="A16:B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0"/>
  <sheetViews>
    <sheetView workbookViewId="0" topLeftCell="A1">
      <selection activeCell="A3" sqref="A3:E3"/>
    </sheetView>
  </sheetViews>
  <sheetFormatPr defaultColWidth="7.69921875" defaultRowHeight="19.5"/>
  <cols>
    <col min="1" max="4" width="7.69921875" style="1" customWidth="1"/>
    <col min="5" max="16384" width="7.69921875" style="1" customWidth="1"/>
  </cols>
  <sheetData>
    <row r="2" spans="1:5" ht="12.75">
      <c r="A2" s="48" t="s">
        <v>0</v>
      </c>
      <c r="B2" s="48"/>
      <c r="C2" s="48"/>
      <c r="D2" s="48"/>
      <c r="E2" s="48"/>
    </row>
    <row r="3" spans="1:5" ht="12.75">
      <c r="A3" s="73" t="s">
        <v>31</v>
      </c>
      <c r="B3" s="73"/>
      <c r="C3" s="73"/>
      <c r="D3" s="73"/>
      <c r="E3" s="73"/>
    </row>
    <row r="4" spans="1:5" ht="12.75">
      <c r="A4" s="48" t="s">
        <v>32</v>
      </c>
      <c r="B4" s="48"/>
      <c r="C4" s="48"/>
      <c r="D4" s="48"/>
      <c r="E4" s="48"/>
    </row>
    <row r="5" spans="1:5" ht="12.75">
      <c r="A5" s="48" t="s">
        <v>1</v>
      </c>
      <c r="B5" s="48"/>
      <c r="C5" s="48"/>
      <c r="D5" s="48"/>
      <c r="E5" s="48"/>
    </row>
    <row r="7" spans="1:5" ht="12.75">
      <c r="A7" s="49" t="s">
        <v>33</v>
      </c>
      <c r="B7" s="49"/>
      <c r="C7" s="50" t="s">
        <v>34</v>
      </c>
      <c r="D7" s="49" t="s">
        <v>35</v>
      </c>
      <c r="E7" s="49"/>
    </row>
    <row r="8" spans="1:5" ht="12.75">
      <c r="A8" s="8" t="s">
        <v>36</v>
      </c>
      <c r="B8" s="8" t="s">
        <v>37</v>
      </c>
      <c r="C8" s="51"/>
      <c r="D8" s="8" t="s">
        <v>36</v>
      </c>
      <c r="E8" s="8" t="s">
        <v>37</v>
      </c>
    </row>
    <row r="9" spans="1:5" ht="12.75">
      <c r="A9" s="9"/>
      <c r="B9" s="9"/>
      <c r="C9" s="9"/>
      <c r="D9" s="9"/>
      <c r="E9" s="9"/>
    </row>
    <row r="10" spans="1:5" ht="12.75">
      <c r="A10" s="10">
        <v>709000</v>
      </c>
      <c r="B10" s="11">
        <v>18.6</v>
      </c>
      <c r="C10" s="12">
        <v>1900</v>
      </c>
      <c r="D10" s="10">
        <v>23295</v>
      </c>
      <c r="E10" s="11">
        <v>19.2</v>
      </c>
    </row>
    <row r="11" spans="1:5" ht="12.75">
      <c r="A11" s="10">
        <v>948000</v>
      </c>
      <c r="B11" s="11">
        <v>20.5</v>
      </c>
      <c r="C11" s="12">
        <v>1910</v>
      </c>
      <c r="D11" s="10">
        <v>29039</v>
      </c>
      <c r="E11" s="11">
        <v>20.7</v>
      </c>
    </row>
    <row r="12" spans="1:5" ht="12.75">
      <c r="A12" s="10">
        <v>1274476</v>
      </c>
      <c r="B12" s="11">
        <v>23.9</v>
      </c>
      <c r="C12" s="12">
        <v>1920</v>
      </c>
      <c r="D12" s="10">
        <v>50805</v>
      </c>
      <c r="E12" s="11">
        <v>27.7</v>
      </c>
    </row>
    <row r="13" spans="1:5" ht="12.75">
      <c r="A13" s="10">
        <v>1126856</v>
      </c>
      <c r="B13" s="11">
        <v>18.3</v>
      </c>
      <c r="C13" s="12">
        <v>1930</v>
      </c>
      <c r="D13" s="10">
        <v>29482</v>
      </c>
      <c r="E13" s="11">
        <v>12.2</v>
      </c>
    </row>
    <row r="14" spans="1:5" ht="12.75">
      <c r="A14" s="10">
        <v>1595879</v>
      </c>
      <c r="B14" s="11">
        <v>24.2</v>
      </c>
      <c r="C14" s="12">
        <v>1940</v>
      </c>
      <c r="D14" s="10">
        <v>46342</v>
      </c>
      <c r="E14" s="11">
        <v>17.6</v>
      </c>
    </row>
    <row r="15" spans="1:5" ht="12.75">
      <c r="A15" s="10">
        <v>1667231</v>
      </c>
      <c r="B15" s="11">
        <v>22.1</v>
      </c>
      <c r="C15" s="12">
        <v>1950</v>
      </c>
      <c r="D15" s="10">
        <v>58180</v>
      </c>
      <c r="E15" s="11">
        <v>18.3</v>
      </c>
    </row>
    <row r="16" spans="1:5" ht="12.75">
      <c r="A16" s="10">
        <v>1523000</v>
      </c>
      <c r="B16" s="11">
        <v>17</v>
      </c>
      <c r="C16" s="12">
        <v>1960</v>
      </c>
      <c r="D16" s="10">
        <v>61090</v>
      </c>
      <c r="E16" s="11">
        <v>15.6</v>
      </c>
    </row>
    <row r="17" spans="1:5" ht="12.75">
      <c r="A17" s="10">
        <v>2158802</v>
      </c>
      <c r="B17" s="11">
        <v>21.2</v>
      </c>
      <c r="C17" s="12">
        <v>1970</v>
      </c>
      <c r="D17" s="10">
        <v>91933</v>
      </c>
      <c r="E17" s="11">
        <v>20.7</v>
      </c>
    </row>
    <row r="18" spans="1:5" ht="12.75">
      <c r="A18" s="10"/>
      <c r="B18" s="11"/>
      <c r="C18" s="13"/>
      <c r="D18" s="10"/>
      <c r="E18" s="11"/>
    </row>
    <row r="19" spans="1:5" ht="12.75">
      <c r="A19" s="10">
        <v>2390252</v>
      </c>
      <c r="B19" s="11">
        <v>21.2</v>
      </c>
      <c r="C19" s="12">
        <v>1980</v>
      </c>
      <c r="D19" s="10">
        <v>86898</v>
      </c>
      <c r="E19" s="11">
        <v>18.8</v>
      </c>
    </row>
    <row r="20" spans="1:5" ht="12.75">
      <c r="A20" s="10">
        <v>2425000</v>
      </c>
      <c r="B20" s="11">
        <v>20.4</v>
      </c>
      <c r="C20" s="12">
        <v>1985</v>
      </c>
      <c r="D20" s="10">
        <v>79022</v>
      </c>
      <c r="E20" s="11">
        <v>17.4</v>
      </c>
    </row>
    <row r="21" spans="1:5" ht="12.75">
      <c r="A21" s="10">
        <v>2407099</v>
      </c>
      <c r="B21" s="11">
        <v>20</v>
      </c>
      <c r="C21" s="12">
        <v>1986</v>
      </c>
      <c r="D21" s="10">
        <v>77815</v>
      </c>
      <c r="E21" s="11">
        <v>17</v>
      </c>
    </row>
    <row r="22" spans="1:5" ht="12.75">
      <c r="A22" s="10">
        <v>2403378</v>
      </c>
      <c r="B22" s="11">
        <v>19.8</v>
      </c>
      <c r="C22" s="12">
        <v>1987</v>
      </c>
      <c r="D22" s="10">
        <v>74418</v>
      </c>
      <c r="E22" s="11">
        <v>16.2</v>
      </c>
    </row>
    <row r="23" spans="1:5" ht="12.75">
      <c r="A23" s="10">
        <v>2395926</v>
      </c>
      <c r="B23" s="11">
        <f>9.7*2</f>
        <v>19.4</v>
      </c>
      <c r="C23" s="12">
        <v>1988</v>
      </c>
      <c r="D23" s="10">
        <v>75386</v>
      </c>
      <c r="E23" s="11">
        <v>16.3</v>
      </c>
    </row>
    <row r="24" spans="1:5" ht="12.75">
      <c r="A24" s="15">
        <v>2404000</v>
      </c>
      <c r="B24" s="16">
        <v>19.4</v>
      </c>
      <c r="C24" s="12">
        <v>1989</v>
      </c>
      <c r="D24" s="10">
        <v>76210</v>
      </c>
      <c r="E24" s="11">
        <v>16.4</v>
      </c>
    </row>
    <row r="25" spans="1:5" ht="12.75">
      <c r="A25" s="15">
        <v>2448000</v>
      </c>
      <c r="B25" s="16">
        <v>19.6</v>
      </c>
      <c r="C25" s="12">
        <v>1990</v>
      </c>
      <c r="D25" s="10">
        <v>76099</v>
      </c>
      <c r="E25" s="11">
        <v>16.4</v>
      </c>
    </row>
    <row r="26" spans="1:5" ht="12.75">
      <c r="A26" s="14"/>
      <c r="B26" s="14"/>
      <c r="C26" s="14"/>
      <c r="D26" s="14"/>
      <c r="E26" s="14"/>
    </row>
    <row r="28" spans="1:5" ht="78" customHeight="1">
      <c r="A28" s="47" t="s">
        <v>38</v>
      </c>
      <c r="B28" s="47"/>
      <c r="C28" s="47"/>
      <c r="D28" s="47"/>
      <c r="E28" s="47"/>
    </row>
    <row r="30" ht="12.75">
      <c r="A30" s="1" t="s">
        <v>26</v>
      </c>
    </row>
  </sheetData>
  <mergeCells count="8">
    <mergeCell ref="A4:E4"/>
    <mergeCell ref="A3:E3"/>
    <mergeCell ref="A2:E2"/>
    <mergeCell ref="A28:E28"/>
    <mergeCell ref="A7:B7"/>
    <mergeCell ref="C7:C8"/>
    <mergeCell ref="D7:E7"/>
    <mergeCell ref="A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21"/>
  <sheetViews>
    <sheetView workbookViewId="0" topLeftCell="A1">
      <selection activeCell="A3" sqref="A3:I3"/>
    </sheetView>
  </sheetViews>
  <sheetFormatPr defaultColWidth="7.69921875" defaultRowHeight="19.5"/>
  <cols>
    <col min="1" max="1" width="11.69921875" style="1" customWidth="1"/>
    <col min="2" max="8" width="7.69921875" style="1" customWidth="1"/>
    <col min="9" max="16384" width="7.69921875" style="1" customWidth="1"/>
  </cols>
  <sheetData>
    <row r="2" spans="1:9" ht="12.75">
      <c r="A2" s="48" t="s">
        <v>2</v>
      </c>
      <c r="B2" s="48"/>
      <c r="C2" s="48"/>
      <c r="D2" s="48"/>
      <c r="E2" s="48"/>
      <c r="F2" s="48"/>
      <c r="G2" s="48"/>
      <c r="H2" s="48"/>
      <c r="I2" s="48"/>
    </row>
    <row r="3" spans="1:9" ht="12.75">
      <c r="A3" s="73" t="s">
        <v>47</v>
      </c>
      <c r="B3" s="73"/>
      <c r="C3" s="73"/>
      <c r="D3" s="73"/>
      <c r="E3" s="73"/>
      <c r="F3" s="73"/>
      <c r="G3" s="73"/>
      <c r="H3" s="73"/>
      <c r="I3" s="73"/>
    </row>
    <row r="4" spans="1:9" ht="12.75">
      <c r="A4" s="48" t="s">
        <v>74</v>
      </c>
      <c r="B4" s="48"/>
      <c r="C4" s="48"/>
      <c r="D4" s="48"/>
      <c r="E4" s="48"/>
      <c r="F4" s="48"/>
      <c r="G4" s="48"/>
      <c r="H4" s="48"/>
      <c r="I4" s="48"/>
    </row>
    <row r="6" spans="1:9" ht="12.75">
      <c r="A6" s="56" t="s">
        <v>39</v>
      </c>
      <c r="B6" s="64" t="s">
        <v>40</v>
      </c>
      <c r="C6" s="49"/>
      <c r="D6" s="49"/>
      <c r="E6" s="49"/>
      <c r="F6" s="49" t="s">
        <v>41</v>
      </c>
      <c r="G6" s="49"/>
      <c r="H6" s="49"/>
      <c r="I6" s="49"/>
    </row>
    <row r="7" spans="1:9" ht="19.5">
      <c r="A7" s="65"/>
      <c r="B7" s="56" t="s">
        <v>43</v>
      </c>
      <c r="C7" s="52" t="s">
        <v>42</v>
      </c>
      <c r="D7" s="54">
        <v>1990</v>
      </c>
      <c r="E7" s="55"/>
      <c r="F7" s="52" t="s">
        <v>43</v>
      </c>
      <c r="G7" s="52" t="s">
        <v>42</v>
      </c>
      <c r="H7" s="54">
        <v>1990</v>
      </c>
      <c r="I7" s="55"/>
    </row>
    <row r="8" spans="1:9" ht="12.75">
      <c r="A8" s="57"/>
      <c r="B8" s="57"/>
      <c r="C8" s="53"/>
      <c r="D8" s="7" t="s">
        <v>36</v>
      </c>
      <c r="E8" s="7" t="s">
        <v>37</v>
      </c>
      <c r="F8" s="53"/>
      <c r="G8" s="53"/>
      <c r="H8" s="7" t="s">
        <v>36</v>
      </c>
      <c r="I8" s="7" t="s">
        <v>37</v>
      </c>
    </row>
    <row r="9" spans="1:9" ht="12.75">
      <c r="A9" s="9"/>
      <c r="B9" s="9"/>
      <c r="C9" s="9"/>
      <c r="D9" s="9"/>
      <c r="E9" s="9"/>
      <c r="F9" s="9"/>
      <c r="G9" s="9"/>
      <c r="H9" s="9"/>
      <c r="I9" s="9"/>
    </row>
    <row r="10" spans="1:9" ht="12.75">
      <c r="A10" s="18" t="s">
        <v>18</v>
      </c>
      <c r="B10" s="19">
        <v>15</v>
      </c>
      <c r="C10" s="19">
        <v>15</v>
      </c>
      <c r="D10" s="10">
        <v>2732</v>
      </c>
      <c r="E10" s="19">
        <v>7.674804056521617</v>
      </c>
      <c r="F10" s="19">
        <v>39.8</v>
      </c>
      <c r="G10" s="19">
        <v>77.6</v>
      </c>
      <c r="H10" s="10">
        <v>6820</v>
      </c>
      <c r="I10" s="19">
        <v>19.81227722081974</v>
      </c>
    </row>
    <row r="11" spans="1:9" ht="12.75">
      <c r="A11" s="18" t="s">
        <v>7</v>
      </c>
      <c r="B11" s="19">
        <v>74.7</v>
      </c>
      <c r="C11" s="19">
        <v>74.7</v>
      </c>
      <c r="D11" s="10">
        <v>19542</v>
      </c>
      <c r="E11" s="19">
        <v>55.75288649999572</v>
      </c>
      <c r="F11" s="19">
        <v>75.7</v>
      </c>
      <c r="G11" s="19">
        <v>93.8</v>
      </c>
      <c r="H11" s="10">
        <v>24635</v>
      </c>
      <c r="I11" s="19">
        <v>69.18700008987149</v>
      </c>
    </row>
    <row r="12" spans="1:9" ht="12.75">
      <c r="A12" s="18" t="s">
        <v>8</v>
      </c>
      <c r="B12" s="19">
        <v>41.2</v>
      </c>
      <c r="C12" s="19">
        <v>41.2</v>
      </c>
      <c r="D12" s="10">
        <f>21695+12304</f>
        <v>33999</v>
      </c>
      <c r="E12" s="19">
        <v>43.955092088626415</v>
      </c>
      <c r="F12" s="19">
        <v>30.7</v>
      </c>
      <c r="G12" s="19">
        <v>22.1</v>
      </c>
      <c r="H12" s="10">
        <f>18898+10378</f>
        <v>29276</v>
      </c>
      <c r="I12" s="19">
        <v>36.540645789388286</v>
      </c>
    </row>
    <row r="13" spans="1:9" ht="12.75">
      <c r="A13" s="18" t="s">
        <v>9</v>
      </c>
      <c r="B13" s="19">
        <v>17.2</v>
      </c>
      <c r="C13" s="19">
        <v>17.2</v>
      </c>
      <c r="D13" s="10">
        <f>7261+4746</f>
        <v>12007</v>
      </c>
      <c r="E13" s="19">
        <v>17.427691843224796</v>
      </c>
      <c r="F13" s="19">
        <v>12.1</v>
      </c>
      <c r="G13" s="19">
        <v>9.7</v>
      </c>
      <c r="H13" s="10">
        <f>6325+3917</f>
        <v>10242</v>
      </c>
      <c r="I13" s="19">
        <v>14.359983848172826</v>
      </c>
    </row>
    <row r="14" spans="1:9" ht="12.75">
      <c r="A14" s="18" t="s">
        <v>10</v>
      </c>
      <c r="B14" s="19">
        <v>6.1</v>
      </c>
      <c r="C14" s="19">
        <v>6.1</v>
      </c>
      <c r="D14" s="10">
        <f>2902+1713+1067+1507+629</f>
        <v>7818</v>
      </c>
      <c r="E14" s="19">
        <v>6.083563794936121</v>
      </c>
      <c r="F14" s="19">
        <v>3.3</v>
      </c>
      <c r="G14" s="19">
        <v>4.4</v>
      </c>
      <c r="H14" s="10">
        <f>2226+1106+586+892+311</f>
        <v>5121</v>
      </c>
      <c r="I14" s="19">
        <v>3.2884808772364686</v>
      </c>
    </row>
    <row r="15" spans="1:9" ht="12.75">
      <c r="A15" s="18" t="s">
        <v>11</v>
      </c>
      <c r="B15" s="19">
        <v>0</v>
      </c>
      <c r="C15" s="20" t="s">
        <v>45</v>
      </c>
      <c r="D15" s="10">
        <v>1</v>
      </c>
      <c r="E15" s="20" t="s">
        <v>44</v>
      </c>
      <c r="F15" s="19">
        <v>0</v>
      </c>
      <c r="G15" s="20" t="s">
        <v>44</v>
      </c>
      <c r="H15" s="10">
        <v>2</v>
      </c>
      <c r="I15" s="20" t="s">
        <v>44</v>
      </c>
    </row>
    <row r="16" spans="1:9" ht="19.5" customHeight="1">
      <c r="A16" s="21" t="s">
        <v>4</v>
      </c>
      <c r="B16" s="22">
        <v>19.2</v>
      </c>
      <c r="C16" s="23">
        <v>19.2</v>
      </c>
      <c r="D16" s="24">
        <v>76099</v>
      </c>
      <c r="E16" s="25">
        <v>16.863184812740847</v>
      </c>
      <c r="F16" s="25">
        <v>18.3</v>
      </c>
      <c r="G16" s="25">
        <v>20.3</v>
      </c>
      <c r="H16" s="24">
        <v>76099</v>
      </c>
      <c r="I16" s="25">
        <v>15.911747812419566</v>
      </c>
    </row>
    <row r="17" spans="1:9" ht="25.5">
      <c r="A17" s="26" t="s">
        <v>46</v>
      </c>
      <c r="B17" s="63">
        <v>28</v>
      </c>
      <c r="C17" s="61"/>
      <c r="D17" s="61"/>
      <c r="E17" s="62"/>
      <c r="F17" s="60">
        <v>26</v>
      </c>
      <c r="G17" s="61"/>
      <c r="H17" s="61"/>
      <c r="I17" s="62"/>
    </row>
    <row r="18" spans="1:8" ht="12.75">
      <c r="A18" s="2"/>
      <c r="B18" s="3"/>
      <c r="C18" s="3"/>
      <c r="D18" s="3"/>
      <c r="F18" s="3"/>
      <c r="G18" s="3"/>
      <c r="H18" s="3"/>
    </row>
    <row r="19" spans="1:9" ht="25.5" customHeight="1">
      <c r="A19" s="47" t="s">
        <v>48</v>
      </c>
      <c r="B19" s="59"/>
      <c r="C19" s="59"/>
      <c r="D19" s="59"/>
      <c r="E19" s="59"/>
      <c r="F19" s="59"/>
      <c r="G19" s="59"/>
      <c r="H19" s="59"/>
      <c r="I19" s="59"/>
    </row>
    <row r="21" spans="1:7" ht="12.75">
      <c r="A21" s="58" t="s">
        <v>26</v>
      </c>
      <c r="B21" s="58"/>
      <c r="C21" s="58"/>
      <c r="D21" s="58"/>
      <c r="E21" s="58"/>
      <c r="F21" s="58"/>
      <c r="G21" s="58"/>
    </row>
  </sheetData>
  <mergeCells count="16">
    <mergeCell ref="A2:I2"/>
    <mergeCell ref="A21:G21"/>
    <mergeCell ref="A19:I19"/>
    <mergeCell ref="F17:I17"/>
    <mergeCell ref="B17:E17"/>
    <mergeCell ref="A4:I4"/>
    <mergeCell ref="A3:I3"/>
    <mergeCell ref="B6:E6"/>
    <mergeCell ref="F6:I6"/>
    <mergeCell ref="A6:A8"/>
    <mergeCell ref="G7:G8"/>
    <mergeCell ref="H7:I7"/>
    <mergeCell ref="B7:B8"/>
    <mergeCell ref="C7:C8"/>
    <mergeCell ref="D7:E7"/>
    <mergeCell ref="F7:F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21"/>
  <sheetViews>
    <sheetView workbookViewId="0" topLeftCell="A1">
      <selection activeCell="A3" sqref="A3:K3"/>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2" spans="1:11" ht="12.75">
      <c r="A2" s="66" t="s">
        <v>3</v>
      </c>
      <c r="B2" s="66"/>
      <c r="C2" s="66"/>
      <c r="D2" s="66"/>
      <c r="E2" s="66"/>
      <c r="F2" s="66"/>
      <c r="G2" s="66"/>
      <c r="H2" s="66"/>
      <c r="I2" s="66"/>
      <c r="J2" s="66"/>
      <c r="K2" s="66"/>
    </row>
    <row r="3" spans="1:11" ht="12.75">
      <c r="A3" s="46" t="s">
        <v>49</v>
      </c>
      <c r="B3" s="46"/>
      <c r="C3" s="46"/>
      <c r="D3" s="46"/>
      <c r="E3" s="46"/>
      <c r="F3" s="46"/>
      <c r="G3" s="46"/>
      <c r="H3" s="46"/>
      <c r="I3" s="46"/>
      <c r="J3" s="46"/>
      <c r="K3" s="46"/>
    </row>
    <row r="4" spans="1:11" ht="12.75">
      <c r="A4" s="66" t="s">
        <v>6</v>
      </c>
      <c r="B4" s="66"/>
      <c r="C4" s="66"/>
      <c r="D4" s="66"/>
      <c r="E4" s="66"/>
      <c r="F4" s="66"/>
      <c r="G4" s="66"/>
      <c r="H4" s="66"/>
      <c r="I4" s="66"/>
      <c r="J4" s="66"/>
      <c r="K4" s="66"/>
    </row>
    <row r="6" spans="1:11" ht="12.75">
      <c r="A6" s="50" t="s">
        <v>50</v>
      </c>
      <c r="B6" s="49">
        <v>1980</v>
      </c>
      <c r="C6" s="49"/>
      <c r="D6" s="49"/>
      <c r="E6" s="49"/>
      <c r="F6" s="49"/>
      <c r="G6" s="49">
        <v>1990</v>
      </c>
      <c r="H6" s="49"/>
      <c r="I6" s="49"/>
      <c r="J6" s="49"/>
      <c r="K6" s="49"/>
    </row>
    <row r="7" spans="1:11" ht="38.25">
      <c r="A7" s="67"/>
      <c r="B7" s="17" t="s">
        <v>51</v>
      </c>
      <c r="C7" s="17" t="s">
        <v>52</v>
      </c>
      <c r="D7" s="17" t="s">
        <v>53</v>
      </c>
      <c r="E7" s="17" t="s">
        <v>54</v>
      </c>
      <c r="F7" s="17" t="s">
        <v>55</v>
      </c>
      <c r="G7" s="17" t="s">
        <v>51</v>
      </c>
      <c r="H7" s="17" t="s">
        <v>52</v>
      </c>
      <c r="I7" s="17" t="s">
        <v>53</v>
      </c>
      <c r="J7" s="17" t="s">
        <v>54</v>
      </c>
      <c r="K7" s="17" t="s">
        <v>55</v>
      </c>
    </row>
    <row r="8" spans="1:11" ht="24" customHeight="1">
      <c r="A8" s="27" t="s">
        <v>13</v>
      </c>
      <c r="B8" s="35">
        <v>86898</v>
      </c>
      <c r="C8" s="35">
        <v>57840</v>
      </c>
      <c r="D8" s="36">
        <v>68.7</v>
      </c>
      <c r="E8" s="35">
        <v>21604</v>
      </c>
      <c r="F8" s="35">
        <f>4607+1023</f>
        <v>5630</v>
      </c>
      <c r="G8" s="35">
        <v>76099</v>
      </c>
      <c r="H8" s="35">
        <v>50396</v>
      </c>
      <c r="I8" s="36">
        <v>66.2</v>
      </c>
      <c r="J8" s="35">
        <v>19552</v>
      </c>
      <c r="K8" s="38">
        <f>4818+1032+268</f>
        <v>6118</v>
      </c>
    </row>
    <row r="9" spans="1:11" ht="12.75">
      <c r="A9" s="9"/>
      <c r="B9" s="10"/>
      <c r="C9" s="10"/>
      <c r="D9" s="19"/>
      <c r="E9" s="10"/>
      <c r="F9" s="10"/>
      <c r="G9" s="10"/>
      <c r="H9" s="10"/>
      <c r="I9" s="19"/>
      <c r="J9" s="10"/>
      <c r="K9" s="37"/>
    </row>
    <row r="10" spans="1:11" ht="12.75">
      <c r="A10" s="28" t="s">
        <v>56</v>
      </c>
      <c r="B10" s="10">
        <v>17753</v>
      </c>
      <c r="C10" s="10">
        <v>17526</v>
      </c>
      <c r="D10" s="19">
        <v>98.8</v>
      </c>
      <c r="E10" s="10">
        <v>207</v>
      </c>
      <c r="F10" s="10">
        <v>1</v>
      </c>
      <c r="G10" s="10">
        <v>6820</v>
      </c>
      <c r="H10" s="10">
        <v>6750</v>
      </c>
      <c r="I10" s="19">
        <v>98.97360703812316</v>
      </c>
      <c r="J10" s="10">
        <v>68</v>
      </c>
      <c r="K10" s="40" t="s">
        <v>45</v>
      </c>
    </row>
    <row r="11" spans="1:11" ht="12.75">
      <c r="A11" s="29" t="s">
        <v>57</v>
      </c>
      <c r="B11" s="10">
        <v>34281</v>
      </c>
      <c r="C11" s="10">
        <v>30620</v>
      </c>
      <c r="D11" s="19">
        <v>89.3</v>
      </c>
      <c r="E11" s="10">
        <v>3483</v>
      </c>
      <c r="F11" s="10">
        <f>167+9</f>
        <v>176</v>
      </c>
      <c r="G11" s="10">
        <v>24635</v>
      </c>
      <c r="H11" s="10">
        <v>23020</v>
      </c>
      <c r="I11" s="19">
        <v>93.44428658412828</v>
      </c>
      <c r="J11" s="10">
        <v>1565</v>
      </c>
      <c r="K11" s="37">
        <v>37</v>
      </c>
    </row>
    <row r="12" spans="1:11" ht="12.75">
      <c r="A12" s="29" t="s">
        <v>58</v>
      </c>
      <c r="B12" s="10">
        <v>15977</v>
      </c>
      <c r="C12" s="10">
        <v>8895</v>
      </c>
      <c r="D12" s="19">
        <v>55.7</v>
      </c>
      <c r="E12" s="10">
        <v>6293</v>
      </c>
      <c r="F12" s="10">
        <f>712+77</f>
        <v>789</v>
      </c>
      <c r="G12" s="10">
        <v>18898</v>
      </c>
      <c r="H12" s="10">
        <v>14022</v>
      </c>
      <c r="I12" s="19">
        <v>74.19832786538258</v>
      </c>
      <c r="J12" s="10">
        <v>4406</v>
      </c>
      <c r="K12" s="37">
        <f>420+30+5</f>
        <v>455</v>
      </c>
    </row>
    <row r="13" spans="1:11" ht="12.75">
      <c r="A13" s="29" t="s">
        <v>59</v>
      </c>
      <c r="B13" s="10">
        <v>7621</v>
      </c>
      <c r="C13" s="10">
        <v>1781</v>
      </c>
      <c r="D13" s="19">
        <v>23.4</v>
      </c>
      <c r="E13" s="10">
        <v>4586</v>
      </c>
      <c r="F13" s="10">
        <f>1064+189</f>
        <v>1253</v>
      </c>
      <c r="G13" s="10">
        <v>10378</v>
      </c>
      <c r="H13" s="10">
        <v>4581</v>
      </c>
      <c r="I13" s="19">
        <v>44.141453073809984</v>
      </c>
      <c r="J13" s="10">
        <v>4700</v>
      </c>
      <c r="K13" s="37">
        <f>951+124+22</f>
        <v>1097</v>
      </c>
    </row>
    <row r="14" spans="1:11" ht="12.75">
      <c r="A14" s="29" t="s">
        <v>60</v>
      </c>
      <c r="B14" s="10">
        <v>3960</v>
      </c>
      <c r="C14" s="10">
        <v>415</v>
      </c>
      <c r="D14" s="19">
        <f>C14/B14*100</f>
        <v>10.47979797979798</v>
      </c>
      <c r="E14" s="10">
        <v>2448</v>
      </c>
      <c r="F14" s="10">
        <f>878+218</f>
        <v>1096</v>
      </c>
      <c r="G14" s="10">
        <v>6325</v>
      </c>
      <c r="H14" s="10">
        <v>1411</v>
      </c>
      <c r="I14" s="19">
        <v>22.308300395256918</v>
      </c>
      <c r="J14" s="10">
        <v>3475</v>
      </c>
      <c r="K14" s="37">
        <f>1120+253+64</f>
        <v>1437</v>
      </c>
    </row>
    <row r="15" spans="1:11" ht="12.75">
      <c r="A15" s="28"/>
      <c r="B15" s="10"/>
      <c r="C15" s="10"/>
      <c r="D15" s="19"/>
      <c r="E15" s="10"/>
      <c r="F15" s="10"/>
      <c r="G15" s="10"/>
      <c r="H15" s="10"/>
      <c r="I15" s="19"/>
      <c r="J15" s="10"/>
      <c r="K15" s="37"/>
    </row>
    <row r="16" spans="1:11" ht="12.75">
      <c r="A16" s="29" t="s">
        <v>61</v>
      </c>
      <c r="B16" s="10">
        <v>2403</v>
      </c>
      <c r="C16" s="10">
        <v>160</v>
      </c>
      <c r="D16" s="19">
        <f>C16/B16*100</f>
        <v>6.658343736995423</v>
      </c>
      <c r="E16" s="10">
        <v>1496</v>
      </c>
      <c r="F16" s="10">
        <f>563+184</f>
        <v>747</v>
      </c>
      <c r="G16" s="10">
        <v>3917</v>
      </c>
      <c r="H16" s="10">
        <v>382</v>
      </c>
      <c r="I16" s="19">
        <v>9.752361501148838</v>
      </c>
      <c r="J16" s="10">
        <v>2230</v>
      </c>
      <c r="K16" s="37">
        <f>968+262+74</f>
        <v>1304</v>
      </c>
    </row>
    <row r="17" spans="1:11" ht="12.75">
      <c r="A17" s="28" t="s">
        <v>62</v>
      </c>
      <c r="B17" s="10">
        <v>4902</v>
      </c>
      <c r="C17" s="10">
        <f>95+59+47+22+14+6+1</f>
        <v>244</v>
      </c>
      <c r="D17" s="19">
        <v>5</v>
      </c>
      <c r="E17" s="10">
        <v>3090</v>
      </c>
      <c r="F17" s="10">
        <f>1222+346</f>
        <v>1568</v>
      </c>
      <c r="G17" s="10">
        <f>2226+1106+586+499+337+231+136</f>
        <v>5121</v>
      </c>
      <c r="H17" s="10">
        <f>120+45+21+25+9+5+1</f>
        <v>226</v>
      </c>
      <c r="I17" s="19">
        <v>4.41320054676821</v>
      </c>
      <c r="J17" s="10">
        <f>1287+648+373+315+243+153+88</f>
        <v>3107</v>
      </c>
      <c r="K17" s="37">
        <f>605+162+52+300+88+25+145+37+10+115+34+10+66+16+3+56+16+1+38+8+1</f>
        <v>1788</v>
      </c>
    </row>
    <row r="18" spans="1:11" ht="12.75">
      <c r="A18" s="30" t="s">
        <v>63</v>
      </c>
      <c r="B18" s="33">
        <v>1</v>
      </c>
      <c r="C18" s="34" t="s">
        <v>45</v>
      </c>
      <c r="D18" s="34" t="s">
        <v>45</v>
      </c>
      <c r="E18" s="33">
        <v>1</v>
      </c>
      <c r="F18" s="34" t="s">
        <v>45</v>
      </c>
      <c r="G18" s="33">
        <v>2</v>
      </c>
      <c r="H18" s="33">
        <v>1</v>
      </c>
      <c r="I18" s="39">
        <v>50</v>
      </c>
      <c r="J18" s="33">
        <v>1</v>
      </c>
      <c r="K18" s="34" t="s">
        <v>45</v>
      </c>
    </row>
    <row r="19" spans="1:11" ht="25.5">
      <c r="A19" s="17" t="s">
        <v>46</v>
      </c>
      <c r="B19" s="31">
        <v>23</v>
      </c>
      <c r="C19" s="31">
        <v>21</v>
      </c>
      <c r="D19" s="32" t="s">
        <v>45</v>
      </c>
      <c r="E19" s="31">
        <v>30</v>
      </c>
      <c r="F19" s="31">
        <v>37</v>
      </c>
      <c r="G19" s="31">
        <v>26</v>
      </c>
      <c r="H19" s="31">
        <v>23</v>
      </c>
      <c r="I19" s="32" t="s">
        <v>45</v>
      </c>
      <c r="J19" s="31">
        <v>33</v>
      </c>
      <c r="K19" s="31">
        <v>40</v>
      </c>
    </row>
    <row r="21" spans="1:11" ht="12.75">
      <c r="A21" s="58" t="s">
        <v>26</v>
      </c>
      <c r="B21" s="58"/>
      <c r="C21" s="58"/>
      <c r="D21" s="58"/>
      <c r="E21" s="58"/>
      <c r="F21" s="58"/>
      <c r="G21" s="58"/>
      <c r="H21" s="58"/>
      <c r="I21" s="58"/>
      <c r="J21" s="58"/>
      <c r="K21" s="58"/>
    </row>
  </sheetData>
  <mergeCells count="7">
    <mergeCell ref="A21:K21"/>
    <mergeCell ref="A2:K2"/>
    <mergeCell ref="A3:K3"/>
    <mergeCell ref="A4:K4"/>
    <mergeCell ref="A6:A7"/>
    <mergeCell ref="B6:F6"/>
    <mergeCell ref="G6:K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20"/>
  <sheetViews>
    <sheetView workbookViewId="0" topLeftCell="A1">
      <selection activeCell="A2" sqref="A2:K2"/>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1" spans="1:11" ht="12.75">
      <c r="A1" s="66" t="s">
        <v>5</v>
      </c>
      <c r="B1" s="66"/>
      <c r="C1" s="66"/>
      <c r="D1" s="66"/>
      <c r="E1" s="66"/>
      <c r="F1" s="66"/>
      <c r="G1" s="66"/>
      <c r="H1" s="66"/>
      <c r="I1" s="66"/>
      <c r="J1" s="66"/>
      <c r="K1" s="66"/>
    </row>
    <row r="2" spans="1:11" ht="12.75">
      <c r="A2" s="46" t="s">
        <v>64</v>
      </c>
      <c r="B2" s="46"/>
      <c r="C2" s="46"/>
      <c r="D2" s="46"/>
      <c r="E2" s="46"/>
      <c r="F2" s="46"/>
      <c r="G2" s="46"/>
      <c r="H2" s="46"/>
      <c r="I2" s="46"/>
      <c r="J2" s="46"/>
      <c r="K2" s="46"/>
    </row>
    <row r="3" spans="1:11" ht="12.75">
      <c r="A3" s="66" t="s">
        <v>6</v>
      </c>
      <c r="B3" s="66"/>
      <c r="C3" s="66"/>
      <c r="D3" s="66"/>
      <c r="E3" s="66"/>
      <c r="F3" s="66"/>
      <c r="G3" s="66"/>
      <c r="H3" s="66"/>
      <c r="I3" s="66"/>
      <c r="J3" s="66"/>
      <c r="K3" s="66"/>
    </row>
    <row r="5" spans="1:11" ht="12.75">
      <c r="A5" s="50" t="s">
        <v>50</v>
      </c>
      <c r="B5" s="49">
        <v>1980</v>
      </c>
      <c r="C5" s="49"/>
      <c r="D5" s="49"/>
      <c r="E5" s="49"/>
      <c r="F5" s="49"/>
      <c r="G5" s="49">
        <v>1990</v>
      </c>
      <c r="H5" s="49"/>
      <c r="I5" s="49"/>
      <c r="J5" s="49"/>
      <c r="K5" s="49"/>
    </row>
    <row r="6" spans="1:11" ht="38.25">
      <c r="A6" s="67"/>
      <c r="B6" s="17" t="s">
        <v>51</v>
      </c>
      <c r="C6" s="17" t="s">
        <v>52</v>
      </c>
      <c r="D6" s="17" t="s">
        <v>53</v>
      </c>
      <c r="E6" s="17" t="s">
        <v>54</v>
      </c>
      <c r="F6" s="17" t="s">
        <v>55</v>
      </c>
      <c r="G6" s="17" t="s">
        <v>51</v>
      </c>
      <c r="H6" s="17" t="s">
        <v>52</v>
      </c>
      <c r="I6" s="17" t="s">
        <v>53</v>
      </c>
      <c r="J6" s="17" t="s">
        <v>54</v>
      </c>
      <c r="K6" s="17" t="s">
        <v>55</v>
      </c>
    </row>
    <row r="7" spans="1:11" ht="24" customHeight="1">
      <c r="A7" s="27" t="s">
        <v>13</v>
      </c>
      <c r="B7" s="35">
        <v>86898</v>
      </c>
      <c r="C7" s="35">
        <v>57840</v>
      </c>
      <c r="D7" s="41">
        <v>66.6</v>
      </c>
      <c r="E7" s="35">
        <v>23015</v>
      </c>
      <c r="F7" s="35">
        <f>4452+885+197</f>
        <v>5534</v>
      </c>
      <c r="G7" s="35">
        <v>76099</v>
      </c>
      <c r="H7" s="35">
        <v>50328</v>
      </c>
      <c r="I7" s="36">
        <v>66.13490321817632</v>
      </c>
      <c r="J7" s="35">
        <v>19387</v>
      </c>
      <c r="K7" s="35">
        <f>5100+989+257</f>
        <v>6346</v>
      </c>
    </row>
    <row r="8" spans="1:11" ht="12.75">
      <c r="A8" s="9"/>
      <c r="B8" s="10"/>
      <c r="C8" s="10"/>
      <c r="D8" s="11"/>
      <c r="E8" s="10"/>
      <c r="F8" s="10"/>
      <c r="G8" s="10"/>
      <c r="H8" s="10"/>
      <c r="I8" s="19"/>
      <c r="J8" s="10"/>
      <c r="K8" s="10"/>
    </row>
    <row r="9" spans="1:11" ht="12.75">
      <c r="A9" s="28" t="s">
        <v>56</v>
      </c>
      <c r="B9" s="10">
        <v>6834</v>
      </c>
      <c r="C9" s="10">
        <v>6810</v>
      </c>
      <c r="D9" s="11">
        <v>99.6</v>
      </c>
      <c r="E9" s="10">
        <v>21</v>
      </c>
      <c r="F9" s="40" t="s">
        <v>45</v>
      </c>
      <c r="G9" s="10">
        <v>2732</v>
      </c>
      <c r="H9" s="10">
        <v>2724</v>
      </c>
      <c r="I9" s="19">
        <v>99.70717423133236</v>
      </c>
      <c r="J9" s="10">
        <v>6</v>
      </c>
      <c r="K9" s="40" t="s">
        <v>45</v>
      </c>
    </row>
    <row r="10" spans="1:11" ht="12.75">
      <c r="A10" s="29" t="s">
        <v>57</v>
      </c>
      <c r="B10" s="10">
        <v>32988</v>
      </c>
      <c r="C10" s="10">
        <v>31256</v>
      </c>
      <c r="D10" s="11">
        <v>94.7</v>
      </c>
      <c r="E10" s="10">
        <v>1680</v>
      </c>
      <c r="F10" s="10">
        <v>48</v>
      </c>
      <c r="G10" s="10">
        <v>19542</v>
      </c>
      <c r="H10" s="10">
        <v>18897</v>
      </c>
      <c r="I10" s="19">
        <v>96.69941664108075</v>
      </c>
      <c r="J10" s="10">
        <v>625</v>
      </c>
      <c r="K10" s="10">
        <v>7</v>
      </c>
    </row>
    <row r="11" spans="1:11" ht="12.75">
      <c r="A11" s="29" t="s">
        <v>58</v>
      </c>
      <c r="B11" s="10">
        <v>20667</v>
      </c>
      <c r="C11" s="10">
        <v>14654</v>
      </c>
      <c r="D11" s="11">
        <v>70.9</v>
      </c>
      <c r="E11" s="10">
        <v>5530</v>
      </c>
      <c r="F11" s="10">
        <f>458+24+1</f>
        <v>483</v>
      </c>
      <c r="G11" s="10">
        <v>21695</v>
      </c>
      <c r="H11" s="10">
        <v>18361</v>
      </c>
      <c r="I11" s="19">
        <v>84.63240377967274</v>
      </c>
      <c r="J11" s="10">
        <v>3137</v>
      </c>
      <c r="K11" s="10">
        <f>172+12+1</f>
        <v>185</v>
      </c>
    </row>
    <row r="12" spans="1:11" ht="12.75">
      <c r="A12" s="29" t="s">
        <v>59</v>
      </c>
      <c r="B12" s="10">
        <v>10144</v>
      </c>
      <c r="C12" s="10">
        <v>3580</v>
      </c>
      <c r="D12" s="11">
        <v>35.3</v>
      </c>
      <c r="E12" s="10">
        <v>5449</v>
      </c>
      <c r="F12" s="10">
        <f>992+103+20</f>
        <v>1115</v>
      </c>
      <c r="G12" s="10">
        <v>12304</v>
      </c>
      <c r="H12" s="10">
        <v>7123</v>
      </c>
      <c r="I12" s="19">
        <v>57.89174252275683</v>
      </c>
      <c r="J12" s="10">
        <v>4461</v>
      </c>
      <c r="K12" s="10">
        <f>665+48+2</f>
        <v>715</v>
      </c>
    </row>
    <row r="13" spans="1:11" ht="12.75">
      <c r="A13" s="29" t="s">
        <v>60</v>
      </c>
      <c r="B13" s="10">
        <v>5389</v>
      </c>
      <c r="C13" s="10">
        <v>816</v>
      </c>
      <c r="D13" s="11">
        <v>15.1</v>
      </c>
      <c r="E13" s="10">
        <v>3391</v>
      </c>
      <c r="F13" s="10">
        <f>982+168+30</f>
        <v>1180</v>
      </c>
      <c r="G13" s="10">
        <v>7261</v>
      </c>
      <c r="H13" s="10">
        <v>2237</v>
      </c>
      <c r="I13" s="19">
        <v>30.808428591103155</v>
      </c>
      <c r="J13" s="10">
        <v>3802</v>
      </c>
      <c r="K13" s="10">
        <f>1043+155+22</f>
        <v>1220</v>
      </c>
    </row>
    <row r="14" spans="1:11" ht="12.75">
      <c r="A14" s="28"/>
      <c r="B14" s="10"/>
      <c r="C14" s="10"/>
      <c r="D14" s="11"/>
      <c r="E14" s="10"/>
      <c r="F14" s="10"/>
      <c r="G14" s="10"/>
      <c r="H14" s="10"/>
      <c r="I14" s="19"/>
      <c r="J14" s="10"/>
      <c r="K14" s="10"/>
    </row>
    <row r="15" spans="1:11" ht="12.75">
      <c r="A15" s="29" t="s">
        <v>61</v>
      </c>
      <c r="B15" s="10">
        <v>3297</v>
      </c>
      <c r="C15" s="10">
        <v>292</v>
      </c>
      <c r="D15" s="11">
        <v>8.9</v>
      </c>
      <c r="E15" s="10">
        <v>2063</v>
      </c>
      <c r="F15" s="10">
        <f>750+159+33</f>
        <v>942</v>
      </c>
      <c r="G15" s="10">
        <v>4746</v>
      </c>
      <c r="H15" s="10">
        <v>617</v>
      </c>
      <c r="I15" s="19">
        <v>13.000421407501053</v>
      </c>
      <c r="J15" s="10">
        <v>2688</v>
      </c>
      <c r="K15" s="10">
        <v>1163</v>
      </c>
    </row>
    <row r="16" spans="1:11" ht="12.75">
      <c r="A16" s="28" t="s">
        <v>62</v>
      </c>
      <c r="B16" s="10">
        <f>2335+1716+1278+857+631+414+348</f>
        <v>7579</v>
      </c>
      <c r="C16" s="10">
        <v>432</v>
      </c>
      <c r="D16" s="11">
        <v>5.7</v>
      </c>
      <c r="E16" s="10">
        <f>1424+1108+802+574+414+309+250</f>
        <v>4881</v>
      </c>
      <c r="F16" s="10">
        <f>567+138+36+391+91+30+301+86+16+167+52+10+157+25+9+69+22+4+70+17+6</f>
        <v>2264</v>
      </c>
      <c r="G16" s="10">
        <f>2902+1713+1067+830+592+369+345</f>
        <v>7818</v>
      </c>
      <c r="H16" s="10">
        <f>175+72+48+38+22+5+9</f>
        <v>369</v>
      </c>
      <c r="I16" s="19">
        <v>4.719877206446661</v>
      </c>
      <c r="J16" s="10">
        <f>1630+984+620+534+400+254+245</f>
        <v>4667</v>
      </c>
      <c r="K16" s="10">
        <f>802+219+76+483+125+49+298+73+28+180+53+24+180+53+24+131+32+6+89+14+6+67+20+4</f>
        <v>3036</v>
      </c>
    </row>
    <row r="17" spans="1:11" ht="12.75">
      <c r="A17" s="30" t="s">
        <v>63</v>
      </c>
      <c r="B17" s="34" t="s">
        <v>45</v>
      </c>
      <c r="C17" s="34" t="s">
        <v>45</v>
      </c>
      <c r="D17" s="34" t="s">
        <v>45</v>
      </c>
      <c r="E17" s="34" t="s">
        <v>45</v>
      </c>
      <c r="F17" s="34" t="s">
        <v>45</v>
      </c>
      <c r="G17" s="33">
        <v>1</v>
      </c>
      <c r="H17" s="34" t="s">
        <v>45</v>
      </c>
      <c r="I17" s="34" t="s">
        <v>45</v>
      </c>
      <c r="J17" s="33">
        <v>1</v>
      </c>
      <c r="K17" s="34" t="s">
        <v>45</v>
      </c>
    </row>
    <row r="18" spans="1:11" ht="25.5">
      <c r="A18" s="17" t="s">
        <v>46</v>
      </c>
      <c r="B18" s="31">
        <v>25</v>
      </c>
      <c r="C18" s="31">
        <v>23</v>
      </c>
      <c r="D18" s="32" t="s">
        <v>45</v>
      </c>
      <c r="E18" s="31">
        <v>33</v>
      </c>
      <c r="F18" s="31">
        <v>39</v>
      </c>
      <c r="G18" s="31">
        <v>28</v>
      </c>
      <c r="H18" s="31">
        <v>25</v>
      </c>
      <c r="I18" s="32" t="s">
        <v>45</v>
      </c>
      <c r="J18" s="31">
        <v>36</v>
      </c>
      <c r="K18" s="31">
        <v>43</v>
      </c>
    </row>
    <row r="20" spans="1:11" ht="12.75">
      <c r="A20" s="58" t="s">
        <v>26</v>
      </c>
      <c r="B20" s="58"/>
      <c r="C20" s="58"/>
      <c r="D20" s="58"/>
      <c r="E20" s="58"/>
      <c r="F20" s="58"/>
      <c r="G20" s="58"/>
      <c r="H20" s="58"/>
      <c r="I20" s="58"/>
      <c r="J20" s="58"/>
      <c r="K20" s="58"/>
    </row>
  </sheetData>
  <mergeCells count="7">
    <mergeCell ref="A20:K20"/>
    <mergeCell ref="A1:K1"/>
    <mergeCell ref="A2:K2"/>
    <mergeCell ref="A3:K3"/>
    <mergeCell ref="A5:A6"/>
    <mergeCell ref="B5:F5"/>
    <mergeCell ref="G5:K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E30"/>
  <sheetViews>
    <sheetView workbookViewId="0" topLeftCell="A1">
      <selection activeCell="A1" sqref="A1"/>
    </sheetView>
  </sheetViews>
  <sheetFormatPr defaultColWidth="7.69921875" defaultRowHeight="19.5"/>
  <cols>
    <col min="1" max="1" width="12.5" style="1" customWidth="1"/>
    <col min="2" max="3" width="7.69921875" style="1" customWidth="1"/>
    <col min="4" max="4" width="12.5" style="1" customWidth="1"/>
    <col min="5" max="16384" width="7.69921875" style="1" customWidth="1"/>
  </cols>
  <sheetData>
    <row r="2" spans="1:5" ht="12.75">
      <c r="A2" s="48" t="s">
        <v>82</v>
      </c>
      <c r="B2" s="48"/>
      <c r="C2" s="48"/>
      <c r="D2" s="48"/>
      <c r="E2" s="48"/>
    </row>
    <row r="3" spans="1:5" ht="12.75">
      <c r="A3" s="73" t="s">
        <v>14</v>
      </c>
      <c r="B3" s="73"/>
      <c r="C3" s="73"/>
      <c r="D3" s="73"/>
      <c r="E3" s="73"/>
    </row>
    <row r="4" spans="1:5" ht="12.75">
      <c r="A4" s="73" t="s">
        <v>65</v>
      </c>
      <c r="B4" s="73"/>
      <c r="C4" s="73"/>
      <c r="D4" s="73"/>
      <c r="E4" s="73"/>
    </row>
    <row r="5" spans="1:5" ht="12.75">
      <c r="A5" s="48" t="s">
        <v>15</v>
      </c>
      <c r="B5" s="48"/>
      <c r="C5" s="48"/>
      <c r="D5" s="48"/>
      <c r="E5" s="48"/>
    </row>
    <row r="7" spans="1:5" ht="12.75">
      <c r="A7" s="49" t="s">
        <v>33</v>
      </c>
      <c r="B7" s="49"/>
      <c r="C7" s="50" t="s">
        <v>34</v>
      </c>
      <c r="D7" s="49" t="s">
        <v>35</v>
      </c>
      <c r="E7" s="49"/>
    </row>
    <row r="8" spans="1:5" ht="12.75">
      <c r="A8" s="8" t="s">
        <v>36</v>
      </c>
      <c r="B8" s="8" t="s">
        <v>37</v>
      </c>
      <c r="C8" s="67"/>
      <c r="D8" s="8" t="s">
        <v>36</v>
      </c>
      <c r="E8" s="8" t="s">
        <v>37</v>
      </c>
    </row>
    <row r="9" spans="1:5" ht="12.75">
      <c r="A9" s="9"/>
      <c r="B9" s="9"/>
      <c r="C9" s="9"/>
      <c r="D9" s="9"/>
      <c r="E9" s="9"/>
    </row>
    <row r="10" spans="1:5" ht="12.75">
      <c r="A10" s="10">
        <v>56000</v>
      </c>
      <c r="B10" s="11">
        <v>1.5</v>
      </c>
      <c r="C10" s="12">
        <v>1900</v>
      </c>
      <c r="D10" s="10">
        <v>2435</v>
      </c>
      <c r="E10" s="11">
        <v>2</v>
      </c>
    </row>
    <row r="11" spans="1:5" ht="12.75">
      <c r="A11" s="10">
        <v>8300</v>
      </c>
      <c r="B11" s="11">
        <v>1.8</v>
      </c>
      <c r="C11" s="12">
        <v>1910</v>
      </c>
      <c r="D11" s="10">
        <v>3716</v>
      </c>
      <c r="E11" s="11">
        <v>2.6</v>
      </c>
    </row>
    <row r="12" spans="1:5" ht="12.75">
      <c r="A12" s="10">
        <v>170505</v>
      </c>
      <c r="B12" s="11">
        <v>3.2</v>
      </c>
      <c r="C12" s="12">
        <v>1920</v>
      </c>
      <c r="D12" s="10">
        <v>8679</v>
      </c>
      <c r="E12" s="11">
        <v>4.7</v>
      </c>
    </row>
    <row r="13" spans="1:5" ht="12.75">
      <c r="A13" s="10">
        <v>195961</v>
      </c>
      <c r="B13" s="11">
        <v>3.2</v>
      </c>
      <c r="C13" s="12">
        <v>1930</v>
      </c>
      <c r="D13" s="10">
        <v>10639</v>
      </c>
      <c r="E13" s="11">
        <v>4.4</v>
      </c>
    </row>
    <row r="14" spans="1:5" ht="12.75">
      <c r="A14" s="10">
        <v>264000</v>
      </c>
      <c r="B14" s="11">
        <v>4</v>
      </c>
      <c r="C14" s="12">
        <v>1940</v>
      </c>
      <c r="D14" s="10">
        <v>12054</v>
      </c>
      <c r="E14" s="11">
        <v>4.6</v>
      </c>
    </row>
    <row r="15" spans="1:5" ht="12.75">
      <c r="A15" s="10">
        <v>385144</v>
      </c>
      <c r="B15" s="11">
        <v>5.1</v>
      </c>
      <c r="C15" s="12">
        <v>1950</v>
      </c>
      <c r="D15" s="10">
        <v>15979</v>
      </c>
      <c r="E15" s="11">
        <v>5</v>
      </c>
    </row>
    <row r="16" spans="1:5" ht="12.75">
      <c r="A16" s="10"/>
      <c r="B16" s="11"/>
      <c r="C16" s="13"/>
      <c r="D16" s="10"/>
      <c r="E16" s="11"/>
    </row>
    <row r="17" spans="1:5" ht="12.75">
      <c r="A17" s="10">
        <v>393000</v>
      </c>
      <c r="B17" s="11">
        <v>4.4</v>
      </c>
      <c r="C17" s="12">
        <v>1960</v>
      </c>
      <c r="D17" s="10">
        <v>16656</v>
      </c>
      <c r="E17" s="11">
        <v>4.3</v>
      </c>
    </row>
    <row r="18" spans="1:5" ht="12.75">
      <c r="A18" s="10">
        <v>708000</v>
      </c>
      <c r="B18" s="11">
        <v>7</v>
      </c>
      <c r="C18" s="12">
        <v>1970</v>
      </c>
      <c r="D18" s="10">
        <v>29934</v>
      </c>
      <c r="E18" s="11">
        <v>6.7</v>
      </c>
    </row>
    <row r="19" spans="1:5" ht="12.75">
      <c r="A19" s="10">
        <v>1189000</v>
      </c>
      <c r="B19" s="11">
        <v>10.5</v>
      </c>
      <c r="C19" s="12">
        <v>1980</v>
      </c>
      <c r="D19" s="10">
        <v>45047</v>
      </c>
      <c r="E19" s="11">
        <v>9.7</v>
      </c>
    </row>
    <row r="20" spans="1:5" ht="12.75">
      <c r="A20" s="10">
        <v>1190000</v>
      </c>
      <c r="B20" s="11">
        <v>10</v>
      </c>
      <c r="C20" s="12">
        <v>1985</v>
      </c>
      <c r="D20" s="10">
        <v>38775</v>
      </c>
      <c r="E20" s="11">
        <v>8.5</v>
      </c>
    </row>
    <row r="21" spans="1:5" ht="12.75">
      <c r="A21" s="10">
        <v>1178000</v>
      </c>
      <c r="B21" s="11">
        <v>9.8</v>
      </c>
      <c r="C21" s="12">
        <v>1986</v>
      </c>
      <c r="D21" s="10">
        <v>39553</v>
      </c>
      <c r="E21" s="11">
        <v>8.7</v>
      </c>
    </row>
    <row r="22" spans="1:5" ht="12.75">
      <c r="A22" s="10">
        <v>1166000</v>
      </c>
      <c r="B22" s="16">
        <v>9.6</v>
      </c>
      <c r="C22" s="12">
        <v>1987</v>
      </c>
      <c r="D22" s="10">
        <v>39857</v>
      </c>
      <c r="E22" s="11">
        <v>8.7</v>
      </c>
    </row>
    <row r="23" spans="1:5" ht="12.75">
      <c r="A23" s="10">
        <v>1167000</v>
      </c>
      <c r="B23" s="11">
        <v>9.4</v>
      </c>
      <c r="C23" s="12">
        <v>1988</v>
      </c>
      <c r="D23" s="10">
        <v>40103</v>
      </c>
      <c r="E23" s="11">
        <v>8.7</v>
      </c>
    </row>
    <row r="24" spans="1:5" ht="12.75">
      <c r="A24" s="15">
        <v>1163000</v>
      </c>
      <c r="B24" s="42">
        <v>9.4</v>
      </c>
      <c r="C24" s="12">
        <v>1989</v>
      </c>
      <c r="D24" s="10">
        <v>40276</v>
      </c>
      <c r="E24" s="11">
        <v>8.7</v>
      </c>
    </row>
    <row r="25" spans="1:5" ht="12.75">
      <c r="A25" s="15">
        <v>1175000</v>
      </c>
      <c r="B25" s="42">
        <v>9.4</v>
      </c>
      <c r="C25" s="12">
        <v>1990</v>
      </c>
      <c r="D25" s="10">
        <v>40568</v>
      </c>
      <c r="E25" s="11">
        <v>8.728715177148187</v>
      </c>
    </row>
    <row r="26" spans="1:5" ht="12.75">
      <c r="A26" s="14"/>
      <c r="B26" s="14"/>
      <c r="C26" s="14"/>
      <c r="D26" s="14"/>
      <c r="E26" s="14"/>
    </row>
    <row r="28" spans="1:5" ht="36.75" customHeight="1">
      <c r="A28" s="47" t="s">
        <v>66</v>
      </c>
      <c r="B28" s="47"/>
      <c r="C28" s="47"/>
      <c r="D28" s="47"/>
      <c r="E28" s="47"/>
    </row>
    <row r="30" ht="12.75">
      <c r="A30" s="1" t="s">
        <v>26</v>
      </c>
    </row>
  </sheetData>
  <mergeCells count="8">
    <mergeCell ref="A4:E4"/>
    <mergeCell ref="A3:E3"/>
    <mergeCell ref="A2:E2"/>
    <mergeCell ref="A28:E28"/>
    <mergeCell ref="A7:B7"/>
    <mergeCell ref="C7:C8"/>
    <mergeCell ref="D7:E7"/>
    <mergeCell ref="A5:E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7.69921875" defaultRowHeight="19.5"/>
  <cols>
    <col min="1" max="1" width="8.69921875" style="1" customWidth="1"/>
    <col min="2" max="2" width="9.296875" style="1" customWidth="1"/>
    <col min="3" max="3" width="8.69921875" style="1" customWidth="1"/>
    <col min="4" max="4" width="7.69921875" style="1" customWidth="1"/>
    <col min="5" max="5" width="8.69921875" style="1" customWidth="1"/>
    <col min="6" max="6" width="9.296875" style="1" customWidth="1"/>
    <col min="7" max="7" width="8.69921875" style="1" customWidth="1"/>
    <col min="8" max="16384" width="7.69921875" style="1" customWidth="1"/>
  </cols>
  <sheetData>
    <row r="2" spans="1:7" ht="12.75">
      <c r="A2" s="48" t="s">
        <v>12</v>
      </c>
      <c r="B2" s="48"/>
      <c r="C2" s="48"/>
      <c r="D2" s="48"/>
      <c r="E2" s="48"/>
      <c r="F2" s="48"/>
      <c r="G2" s="48"/>
    </row>
    <row r="3" spans="1:7" ht="12.75">
      <c r="A3" s="73" t="s">
        <v>16</v>
      </c>
      <c r="B3" s="73"/>
      <c r="C3" s="73"/>
      <c r="D3" s="73"/>
      <c r="E3" s="73"/>
      <c r="F3" s="73"/>
      <c r="G3" s="73"/>
    </row>
    <row r="4" spans="1:7" ht="12.75">
      <c r="A4" s="73" t="s">
        <v>71</v>
      </c>
      <c r="B4" s="73"/>
      <c r="C4" s="73"/>
      <c r="D4" s="73"/>
      <c r="E4" s="73"/>
      <c r="F4" s="73"/>
      <c r="G4" s="73"/>
    </row>
    <row r="5" spans="1:7" ht="12.75">
      <c r="A5" s="73" t="s">
        <v>70</v>
      </c>
      <c r="B5" s="73"/>
      <c r="C5" s="73"/>
      <c r="D5" s="73"/>
      <c r="E5" s="73"/>
      <c r="F5" s="73"/>
      <c r="G5" s="73"/>
    </row>
    <row r="6" spans="1:7" ht="12.75">
      <c r="A6" s="48" t="s">
        <v>17</v>
      </c>
      <c r="B6" s="48"/>
      <c r="C6" s="48"/>
      <c r="D6" s="48"/>
      <c r="E6" s="48"/>
      <c r="F6" s="48"/>
      <c r="G6" s="48"/>
    </row>
    <row r="8" spans="1:7" ht="12.75">
      <c r="A8" s="49" t="s">
        <v>35</v>
      </c>
      <c r="B8" s="49"/>
      <c r="C8" s="49"/>
      <c r="D8" s="50" t="s">
        <v>34</v>
      </c>
      <c r="E8" s="49" t="s">
        <v>33</v>
      </c>
      <c r="F8" s="49"/>
      <c r="G8" s="49"/>
    </row>
    <row r="9" spans="1:7" ht="51">
      <c r="A9" s="17" t="s">
        <v>67</v>
      </c>
      <c r="B9" s="17" t="s">
        <v>68</v>
      </c>
      <c r="C9" s="17" t="s">
        <v>69</v>
      </c>
      <c r="D9" s="51"/>
      <c r="E9" s="17" t="s">
        <v>67</v>
      </c>
      <c r="F9" s="17" t="s">
        <v>68</v>
      </c>
      <c r="G9" s="17" t="s">
        <v>69</v>
      </c>
    </row>
    <row r="10" spans="1:7" ht="12.75">
      <c r="A10" s="9"/>
      <c r="B10" s="9"/>
      <c r="C10" s="9"/>
      <c r="D10" s="9"/>
      <c r="E10" s="9"/>
      <c r="F10" s="9"/>
      <c r="G10" s="9"/>
    </row>
    <row r="11" spans="1:7" ht="12.75">
      <c r="A11" s="10">
        <v>19209</v>
      </c>
      <c r="B11" s="11">
        <v>1.15</v>
      </c>
      <c r="C11" s="11">
        <v>6.5</v>
      </c>
      <c r="D11" s="12">
        <v>1960</v>
      </c>
      <c r="E11" s="10">
        <v>463000</v>
      </c>
      <c r="F11" s="43">
        <v>1.18</v>
      </c>
      <c r="G11" s="19">
        <v>7.2</v>
      </c>
    </row>
    <row r="12" spans="1:7" ht="12.75">
      <c r="A12" s="10">
        <v>40596</v>
      </c>
      <c r="B12" s="11">
        <v>1.36</v>
      </c>
      <c r="C12" s="11">
        <v>12.5</v>
      </c>
      <c r="D12" s="12">
        <v>1970</v>
      </c>
      <c r="E12" s="10">
        <v>870000</v>
      </c>
      <c r="F12" s="43">
        <v>1.22</v>
      </c>
      <c r="G12" s="19">
        <v>12.5</v>
      </c>
    </row>
    <row r="13" spans="1:7" ht="12.75">
      <c r="A13" s="10">
        <v>46603</v>
      </c>
      <c r="B13" s="11">
        <v>1.04</v>
      </c>
      <c r="C13" s="11">
        <v>16.9</v>
      </c>
      <c r="D13" s="12">
        <v>1980</v>
      </c>
      <c r="E13" s="10">
        <v>1174000</v>
      </c>
      <c r="F13" s="43">
        <v>0.98</v>
      </c>
      <c r="G13" s="19">
        <v>17.3</v>
      </c>
    </row>
    <row r="14" spans="1:7" ht="12.75">
      <c r="A14" s="10">
        <v>45461</v>
      </c>
      <c r="B14" s="11">
        <v>1.05</v>
      </c>
      <c r="C14" s="11">
        <v>18.2</v>
      </c>
      <c r="D14" s="12">
        <v>1981</v>
      </c>
      <c r="E14" s="10">
        <v>1180000</v>
      </c>
      <c r="F14" s="43">
        <v>0.97</v>
      </c>
      <c r="G14" s="19">
        <v>18.7</v>
      </c>
    </row>
    <row r="15" spans="1:7" ht="12.75">
      <c r="A15" s="10">
        <v>41156</v>
      </c>
      <c r="B15" s="11">
        <v>1.04</v>
      </c>
      <c r="C15" s="11">
        <v>16.9</v>
      </c>
      <c r="D15" s="12">
        <v>1982</v>
      </c>
      <c r="E15" s="10">
        <v>1108000</v>
      </c>
      <c r="F15" s="43">
        <v>0.94</v>
      </c>
      <c r="G15" s="19">
        <v>17.6</v>
      </c>
    </row>
    <row r="16" spans="1:7" ht="12.75">
      <c r="A16" s="10">
        <v>38712</v>
      </c>
      <c r="B16" s="11">
        <v>1.02</v>
      </c>
      <c r="C16" s="11">
        <v>16.2</v>
      </c>
      <c r="D16" s="12">
        <v>1983</v>
      </c>
      <c r="E16" s="10">
        <v>1091000</v>
      </c>
      <c r="F16" s="43">
        <v>0.94</v>
      </c>
      <c r="G16" s="19">
        <v>17.4</v>
      </c>
    </row>
    <row r="17" spans="1:7" ht="12.75">
      <c r="A17" s="10">
        <v>37629</v>
      </c>
      <c r="B17" s="11">
        <v>1</v>
      </c>
      <c r="C17" s="11">
        <v>14.8</v>
      </c>
      <c r="D17" s="12">
        <v>1984</v>
      </c>
      <c r="E17" s="10">
        <v>1081000</v>
      </c>
      <c r="F17" s="43">
        <v>0.92</v>
      </c>
      <c r="G17" s="19">
        <v>17.2</v>
      </c>
    </row>
    <row r="18" spans="1:7" ht="12.75">
      <c r="A18" s="10">
        <v>38673</v>
      </c>
      <c r="B18" s="11">
        <v>1</v>
      </c>
      <c r="C18" s="11">
        <v>15.3</v>
      </c>
      <c r="D18" s="12">
        <v>1985</v>
      </c>
      <c r="E18" s="10">
        <v>1091000</v>
      </c>
      <c r="F18" s="43">
        <v>0.92</v>
      </c>
      <c r="G18" s="19">
        <v>17.3</v>
      </c>
    </row>
    <row r="19" spans="1:7" ht="12.75">
      <c r="A19" s="10"/>
      <c r="B19" s="11"/>
      <c r="C19" s="11"/>
      <c r="D19" s="12"/>
      <c r="E19" s="10"/>
      <c r="F19" s="43"/>
      <c r="G19" s="19"/>
    </row>
    <row r="20" spans="1:7" ht="12.75">
      <c r="A20" s="10">
        <v>39378</v>
      </c>
      <c r="B20" s="11">
        <v>1</v>
      </c>
      <c r="C20" s="11">
        <v>15.7</v>
      </c>
      <c r="D20" s="12">
        <v>1986</v>
      </c>
      <c r="E20" s="10">
        <v>1064000</v>
      </c>
      <c r="F20" s="43">
        <v>0.9</v>
      </c>
      <c r="G20" s="19">
        <v>16.8</v>
      </c>
    </row>
    <row r="21" spans="1:7" ht="12.75">
      <c r="A21" s="10">
        <v>39321</v>
      </c>
      <c r="B21" s="11">
        <v>1</v>
      </c>
      <c r="C21" s="11">
        <v>14.8</v>
      </c>
      <c r="D21" s="12">
        <v>1987</v>
      </c>
      <c r="E21" s="10">
        <v>1038000</v>
      </c>
      <c r="F21" s="43">
        <v>0.89</v>
      </c>
      <c r="G21" s="19">
        <v>16.3</v>
      </c>
    </row>
    <row r="22" spans="1:7" ht="12.75">
      <c r="A22" s="10">
        <v>39635</v>
      </c>
      <c r="B22" s="11">
        <v>0.99</v>
      </c>
      <c r="C22" s="11">
        <v>15</v>
      </c>
      <c r="D22" s="12">
        <v>1988</v>
      </c>
      <c r="E22" s="10">
        <v>1044000</v>
      </c>
      <c r="F22" s="43">
        <v>0.89</v>
      </c>
      <c r="G22" s="19">
        <v>16.4</v>
      </c>
    </row>
    <row r="23" spans="1:7" ht="12.75">
      <c r="A23" s="10">
        <v>39897</v>
      </c>
      <c r="B23" s="11">
        <v>0.99</v>
      </c>
      <c r="C23" s="11">
        <v>15.2</v>
      </c>
      <c r="D23" s="12">
        <v>1989</v>
      </c>
      <c r="E23" s="44" t="s">
        <v>72</v>
      </c>
      <c r="F23" s="44" t="s">
        <v>72</v>
      </c>
      <c r="G23" s="44" t="s">
        <v>72</v>
      </c>
    </row>
    <row r="24" spans="1:7" ht="12.75">
      <c r="A24" s="10">
        <v>39792</v>
      </c>
      <c r="B24" s="11">
        <v>0.9808716229540525</v>
      </c>
      <c r="C24" s="11">
        <v>15.9</v>
      </c>
      <c r="D24" s="12">
        <v>1990</v>
      </c>
      <c r="E24" s="44" t="s">
        <v>72</v>
      </c>
      <c r="F24" s="44" t="s">
        <v>72</v>
      </c>
      <c r="G24" s="44" t="s">
        <v>72</v>
      </c>
    </row>
    <row r="25" spans="1:7" ht="12.75">
      <c r="A25" s="30"/>
      <c r="B25" s="30"/>
      <c r="C25" s="30"/>
      <c r="D25" s="30"/>
      <c r="E25" s="30"/>
      <c r="F25" s="30"/>
      <c r="G25" s="30"/>
    </row>
    <row r="27" ht="12.75">
      <c r="A27" s="1" t="s">
        <v>26</v>
      </c>
    </row>
  </sheetData>
  <mergeCells count="8">
    <mergeCell ref="A5:G5"/>
    <mergeCell ref="A4:G4"/>
    <mergeCell ref="A3:G3"/>
    <mergeCell ref="A2:G2"/>
    <mergeCell ref="A8:C8"/>
    <mergeCell ref="D8:D9"/>
    <mergeCell ref="E8:G8"/>
    <mergeCell ref="A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2003-06-17T13:47:34Z</dcterms:created>
  <dcterms:modified xsi:type="dcterms:W3CDTF">2003-10-28T15:24:35Z</dcterms:modified>
  <cp:category/>
  <cp:version/>
  <cp:contentType/>
  <cp:contentStatus/>
</cp:coreProperties>
</file>